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emckclac.sharepoint.com/sites/MT-SPHES-SSNAP/Files/Organisational Audits/Post acute organisational audit/Post acute organisational audit 2021/WTE DIY tool/"/>
    </mc:Choice>
  </mc:AlternateContent>
  <xr:revisionPtr revIDLastSave="14" documentId="8_{2DB02DD6-1F1C-334A-BD27-C5F31BA06082}" xr6:coauthVersionLast="47" xr6:coauthVersionMax="47" xr10:uidLastSave="{BA6BD4C5-0631-48C7-AD0E-6D2A5C0B7542}"/>
  <bookViews>
    <workbookView xWindow="-120" yWindow="-120" windowWidth="20730" windowHeight="11160" xr2:uid="{C6DBBA1E-31A7-47BA-9F61-9B7B6CE96CA2}"/>
  </bookViews>
  <sheets>
    <sheet name="Introduction" sheetId="6" r:id="rId1"/>
    <sheet name="WTE 100 Patients Calculator" sheetId="1" r:id="rId2"/>
    <sheet name="WTE 5 beds Calculator " sheetId="4" r:id="rId3"/>
    <sheet name="Calculation tab" sheetId="7" r:id="rId4"/>
  </sheets>
  <definedNames>
    <definedName name="_xlnm.Print_Area" localSheetId="0">Introduction!$A$1:$A$33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 i="7" l="1"/>
  <c r="J8" i="7"/>
  <c r="I18" i="4"/>
  <c r="C17" i="4"/>
  <c r="J15" i="4"/>
  <c r="J14" i="4"/>
  <c r="J13" i="4"/>
  <c r="J12" i="4"/>
  <c r="J11" i="4"/>
  <c r="J8" i="4"/>
  <c r="K15" i="1"/>
  <c r="K13" i="1"/>
  <c r="S15" i="4" a="1"/>
  <c r="S15" i="4" s="1"/>
  <c r="S14" i="4" a="1"/>
  <c r="S14" i="4"/>
  <c r="S13" i="4" a="1"/>
  <c r="S13" i="4" s="1"/>
  <c r="S12" i="4" a="1"/>
  <c r="S12" i="4" s="1"/>
  <c r="S11" i="4" a="1"/>
  <c r="S11" i="4"/>
  <c r="S10" i="4"/>
  <c r="S9" i="4"/>
  <c r="S8" i="4" a="1"/>
  <c r="S8" i="4"/>
  <c r="J10" i="4"/>
  <c r="J9" i="4"/>
  <c r="U15" i="1" a="1"/>
  <c r="U15" i="1" s="1"/>
  <c r="U14" i="1" a="1"/>
  <c r="U14" i="1" s="1"/>
  <c r="U13" i="1" a="1"/>
  <c r="U13" i="1" s="1"/>
  <c r="U12" i="1" a="1"/>
  <c r="U12" i="1"/>
  <c r="U11" i="1" a="1"/>
  <c r="U11" i="1" s="1"/>
  <c r="U10" i="1" a="1"/>
  <c r="U10" i="1" s="1"/>
  <c r="U9" i="1" a="1"/>
  <c r="U9" i="1" s="1"/>
  <c r="U8" i="1" a="1"/>
  <c r="U8" i="1" s="1"/>
  <c r="K14" i="1"/>
  <c r="K12" i="1"/>
  <c r="K11" i="1"/>
  <c r="K10" i="1"/>
  <c r="K9" i="1"/>
  <c r="K8" i="1"/>
  <c r="J18" i="7"/>
  <c r="G18" i="7"/>
  <c r="J17" i="7"/>
  <c r="G17" i="7"/>
  <c r="G16" i="7"/>
  <c r="J15" i="7"/>
  <c r="G15" i="7"/>
  <c r="J14" i="7"/>
  <c r="G14" i="7"/>
  <c r="J13" i="7"/>
  <c r="G13" i="7"/>
  <c r="J9" i="7"/>
  <c r="G9" i="7"/>
  <c r="G8" i="7"/>
  <c r="J7" i="7"/>
  <c r="G7" i="7"/>
  <c r="J6" i="7"/>
  <c r="G6" i="7"/>
  <c r="J5" i="7"/>
  <c r="G5" i="7"/>
  <c r="J4" i="7"/>
  <c r="G4" i="7"/>
  <c r="J3" i="7"/>
  <c r="G3" i="7"/>
  <c r="J2" i="7"/>
  <c r="G2" i="7"/>
  <c r="J18" i="1"/>
  <c r="I18" i="1"/>
  <c r="H18" i="1"/>
  <c r="G18" i="1"/>
  <c r="F18" i="1"/>
  <c r="N17" i="1"/>
  <c r="O17" i="1"/>
  <c r="P17" i="1"/>
  <c r="Q17" i="1"/>
  <c r="R17" i="1"/>
  <c r="S17" i="1"/>
  <c r="T17" i="1"/>
  <c r="M17" i="1"/>
  <c r="M17" i="4"/>
  <c r="N17" i="4"/>
  <c r="O17" i="4"/>
  <c r="P17" i="4"/>
  <c r="Q17" i="4"/>
  <c r="R17" i="4"/>
  <c r="L17" i="4"/>
  <c r="I17" i="4"/>
  <c r="U17" i="1" l="1"/>
  <c r="C18" i="4"/>
  <c r="S18" i="4"/>
  <c r="H17" i="4"/>
  <c r="H18" i="4" s="1"/>
  <c r="G17" i="4"/>
  <c r="G18" i="4" s="1"/>
  <c r="F17" i="4"/>
  <c r="F18" i="4" s="1"/>
  <c r="E17" i="4"/>
  <c r="D17" i="4"/>
  <c r="D18" i="4" s="1"/>
  <c r="J17" i="1"/>
  <c r="J20" i="1" s="1"/>
  <c r="I17" i="1"/>
  <c r="I20" i="1" s="1"/>
  <c r="H17" i="1"/>
  <c r="H20" i="1" s="1"/>
  <c r="G17" i="1"/>
  <c r="G20" i="1" s="1"/>
  <c r="F17" i="1"/>
  <c r="F20" i="1" s="1"/>
  <c r="E17" i="1"/>
  <c r="D17" i="1"/>
  <c r="C17" i="1"/>
  <c r="C18" i="1" s="1"/>
  <c r="E18" i="4" l="1"/>
  <c r="E20" i="4" s="1"/>
  <c r="E18" i="1"/>
  <c r="E20" i="1" s="1"/>
  <c r="D18" i="1"/>
  <c r="F20" i="4"/>
  <c r="G20" i="4"/>
  <c r="C20" i="1"/>
  <c r="J17" i="4"/>
  <c r="S20" i="4" s="1"/>
  <c r="K17" i="1"/>
  <c r="U20" i="1" s="1"/>
  <c r="D20" i="1" l="1"/>
  <c r="D20" i="4"/>
  <c r="H20" i="4"/>
  <c r="I2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<sst xmlns="http://schemas.openxmlformats.org/spreadsheetml/2006/main" count="142" uniqueCount="100">
  <si>
    <t xml:space="preserve">WTE/100 Patients Calculator </t>
  </si>
  <si>
    <t xml:space="preserve">Enter your caseload here </t>
  </si>
  <si>
    <t>Occupational therapist</t>
  </si>
  <si>
    <t xml:space="preserve">Physiotherapist </t>
  </si>
  <si>
    <t xml:space="preserve">Speech and language therapist </t>
  </si>
  <si>
    <t>Nurse</t>
  </si>
  <si>
    <t>Social worker</t>
  </si>
  <si>
    <t>Physician</t>
  </si>
  <si>
    <t>Clinical psychologist</t>
  </si>
  <si>
    <t>Band 2</t>
  </si>
  <si>
    <t>one line per staff member</t>
  </si>
  <si>
    <t>Band 3</t>
  </si>
  <si>
    <t>Band 4</t>
  </si>
  <si>
    <t>Band 5</t>
  </si>
  <si>
    <t>Band 6</t>
  </si>
  <si>
    <t>Band 7</t>
  </si>
  <si>
    <t>Band 8a</t>
  </si>
  <si>
    <t>Band 8b</t>
  </si>
  <si>
    <t xml:space="preserve">Total </t>
  </si>
  <si>
    <t>Total</t>
  </si>
  <si>
    <t>WTE/100 patient ratio</t>
  </si>
  <si>
    <t xml:space="preserve">WTE/5 beds Calculator </t>
  </si>
  <si>
    <t xml:space="preserve">Enter the number of beds you have here </t>
  </si>
  <si>
    <t xml:space="preserve">Occupational therapist </t>
  </si>
  <si>
    <t xml:space="preserve">Dietitian </t>
  </si>
  <si>
    <t>Your team composition</t>
  </si>
  <si>
    <t xml:space="preserve">WTE/100 patients </t>
  </si>
  <si>
    <t>Clinical Discipline</t>
  </si>
  <si>
    <t>Recommended minimum staffing</t>
  </si>
  <si>
    <t>National Median (PAOA 21)</t>
  </si>
  <si>
    <t>AFC 21/22    Pay Rate - Midpoint</t>
  </si>
  <si>
    <t xml:space="preserve">Band 8B </t>
  </si>
  <si>
    <t>Physiotherapist</t>
  </si>
  <si>
    <t>Band 8A</t>
  </si>
  <si>
    <t xml:space="preserve">Band 7 </t>
  </si>
  <si>
    <t>Rehab Assistant</t>
  </si>
  <si>
    <t xml:space="preserve">Band 4 </t>
  </si>
  <si>
    <t xml:space="preserve">WTE/5 beds </t>
  </si>
  <si>
    <t>AFC 21/22   Pay Rate - Midpoint</t>
  </si>
  <si>
    <t>Band 8B</t>
  </si>
  <si>
    <t xml:space="preserve">Nurse (WTE/1bed) </t>
  </si>
  <si>
    <t xml:space="preserve">NOTE: The results shown in the tabs in this workbook are only for guidance. They are not a substitute for the statistical analysis carried out centrally by SSNAP. </t>
  </si>
  <si>
    <t>Quick start instructions:</t>
  </si>
  <si>
    <t>2) Enter your current caseload/number of beds into cell B3.</t>
  </si>
  <si>
    <t>3) Now enter in the your teams WTE for each discipline per staff banding in the green grid.</t>
  </si>
  <si>
    <t xml:space="preserve">Contact ssnap@kcl.ac.uk if you have any problems or if you have any feedback.  </t>
  </si>
  <si>
    <t>Post-acute Organisational Audit 2021 Results</t>
  </si>
  <si>
    <t xml:space="preserve">WTE 5 beds Calculator </t>
  </si>
  <si>
    <t xml:space="preserve">WTE100 Patients Calculator </t>
  </si>
  <si>
    <t>https://www.strokeaudit.org/results/PostAcute2021/National.aspx</t>
  </si>
  <si>
    <t xml:space="preserve">5) Row 20 tells you whether you meet the recommended minimum staffing levels for each clinical discipline. </t>
  </si>
  <si>
    <t xml:space="preserve">4) Row 18 tells you your team's WTE/ 100 patients or WTE/5 beds for each clinical discipline. </t>
  </si>
  <si>
    <t xml:space="preserve">For post-acute inpatient teams go to: </t>
  </si>
  <si>
    <t xml:space="preserve">For the Post-acute Organisational Audit 2021 results please go to:  </t>
  </si>
  <si>
    <r>
      <t xml:space="preserve">1) If you are a community based multidisciplinary rehabilitation team please go </t>
    </r>
    <r>
      <rPr>
        <b/>
        <sz val="11"/>
        <color rgb="FF000000"/>
        <rFont val="Calibri"/>
        <family val="2"/>
        <scheme val="minor"/>
      </rPr>
      <t>WTE 100 Patients</t>
    </r>
    <r>
      <rPr>
        <sz val="11"/>
        <color rgb="FF000000"/>
        <rFont val="Calibri"/>
        <family val="2"/>
        <scheme val="minor"/>
      </rPr>
      <t xml:space="preserve"> </t>
    </r>
    <r>
      <rPr>
        <b/>
        <sz val="11"/>
        <color rgb="FF000000"/>
        <rFont val="Calibri"/>
        <family val="2"/>
        <scheme val="minor"/>
      </rPr>
      <t>Calculator</t>
    </r>
    <r>
      <rPr>
        <sz val="11"/>
        <color rgb="FF000000"/>
        <rFont val="Calibri"/>
        <family val="2"/>
        <scheme val="minor"/>
      </rPr>
      <t xml:space="preserve">, if you are a post-acute inpatient team please go to </t>
    </r>
    <r>
      <rPr>
        <b/>
        <sz val="11"/>
        <color rgb="FF000000"/>
        <rFont val="Calibri"/>
        <family val="2"/>
        <scheme val="minor"/>
      </rPr>
      <t>WTE 5 beds Calculator</t>
    </r>
    <r>
      <rPr>
        <sz val="11"/>
        <color rgb="FF000000"/>
        <rFont val="Calibri"/>
        <family val="2"/>
        <scheme val="minor"/>
      </rPr>
      <t xml:space="preserve"> . </t>
    </r>
  </si>
  <si>
    <t>For community based multidisciplinary rehabilitation teams go to:</t>
  </si>
  <si>
    <t>Stroke guidelines | RCP London</t>
  </si>
  <si>
    <t xml:space="preserve">References </t>
  </si>
  <si>
    <t>Current Staffing</t>
  </si>
  <si>
    <t>Total WTE per band</t>
  </si>
  <si>
    <t>Current Cost</t>
  </si>
  <si>
    <t>Proposed Additional Nurse WTE</t>
  </si>
  <si>
    <t>Rehab Assistants</t>
  </si>
  <si>
    <t>N/A</t>
  </si>
  <si>
    <t>Proposed Additional Dietitian WTE</t>
  </si>
  <si>
    <t>Proposed total workforce cost</t>
  </si>
  <si>
    <t>Rehabilitation Assistant</t>
  </si>
  <si>
    <t xml:space="preserve">Proposed Additional Rehab Assistant WTE </t>
  </si>
  <si>
    <t>Proposed Additional Occupational Therapy WTE</t>
  </si>
  <si>
    <t>Proposed Additional Speech and language therapist WTE</t>
  </si>
  <si>
    <t>Proposed Additional Clinical psychology WTE</t>
  </si>
  <si>
    <t xml:space="preserve">Proposed additional staffing cost </t>
  </si>
  <si>
    <t xml:space="preserve">Total cost </t>
  </si>
  <si>
    <t>Additional Occupational therapist WTE</t>
  </si>
  <si>
    <t xml:space="preserve">Additional Physiotherapist WTE </t>
  </si>
  <si>
    <t xml:space="preserve">Additional Speech and language therapist WTE </t>
  </si>
  <si>
    <t>Additional Nurse WTE</t>
  </si>
  <si>
    <t>Additional Physician WTE</t>
  </si>
  <si>
    <t>Additional Clinical psychologist WTE</t>
  </si>
  <si>
    <t>Proposed additional  workforce cost</t>
  </si>
  <si>
    <t xml:space="preserve">Additional Staff Modelling </t>
  </si>
  <si>
    <t xml:space="preserve">Additional Staffing Modelling </t>
  </si>
  <si>
    <t xml:space="preserve">7) If you wish to model what additional staffing looks like from a cost and national minimum staffing standard perspective you can using the modelling grid, data inputted here will add onto your existing  WTE/ 100 patients or WTE / 5 beds ratio. This model will also change whether you meet the minimum national staffing level for each clinical discipline </t>
  </si>
  <si>
    <t xml:space="preserve">SSNAP Post-acute Whole Time Equivalent DIY Analysis Tool </t>
  </si>
  <si>
    <t>Meets minimum recommended staffing level</t>
  </si>
  <si>
    <t>Additional Social worker WTE</t>
  </si>
  <si>
    <t>Recommended minimum level/100 patients</t>
  </si>
  <si>
    <t xml:space="preserve">Clinical psychologist </t>
  </si>
  <si>
    <t>Proposed Additional Physiotherapist WTE</t>
  </si>
  <si>
    <t xml:space="preserve">Recommended minimum level/5 beds. </t>
  </si>
  <si>
    <t xml:space="preserve">This tool allows both post-acute inpatient teams and community based multidisciplinary rehabilitation teams to input their staffing WTE composition and see whether they met the national recommended minimum staffing level for the relevant clinical discipline, it also allows team's to see how their staffing WTE matches the national median for each clinical discipline. The tool also displays banding and the related budgetary cost. </t>
  </si>
  <si>
    <t xml:space="preserve">6) The graph on each page maps your teams WTE for each clinical discipline against the national median (PAOA2021) and the recommended minimum staffing levels. </t>
  </si>
  <si>
    <t>Your team WTE composition</t>
  </si>
  <si>
    <t>Rehabilitation  assistant/assistant practitioner</t>
  </si>
  <si>
    <t>Additional Rehabilitation assistant/assistant practitioner WTE</t>
  </si>
  <si>
    <t>WTE/5 bed ratio</t>
  </si>
  <si>
    <t xml:space="preserve">Nurse (WTE/1 bed) </t>
  </si>
  <si>
    <t xml:space="preserve">Meets recommended standard </t>
  </si>
  <si>
    <t xml:space="preserve">Your team WTE  </t>
  </si>
  <si>
    <t xml:space="preserve">Your team WTE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</si>
</sst>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quot;£&quot;* #,##0.00_-;_-&quot;£&quot;* &quot;-&quot;??_-;_-@_-"/>
  </numFmts>
  <fonts count="17" x14ac:knownFonts="1">
    <font>
      <sz val="11"/>
      <color theme="1"/>
      <name val="Calibri"/>
      <family val="2"/>
      <scheme val="minor"/>
    </font>
    <font>
      <sz val="11"/>
      <color theme="1"/>
      <name val="Calibri"/>
      <family val="2"/>
    </font>
    <font>
      <sz val="11"/>
      <color theme="1"/>
      <name val="Calibri"/>
      <family val="2"/>
      <scheme val="minor"/>
    </font>
    <font>
      <b/>
      <sz val="11"/>
      <color theme="1"/>
      <name val="Calibri"/>
      <family val="2"/>
      <scheme val="minor"/>
    </font>
    <font>
      <sz val="10"/>
      <name val="Arial"/>
      <family val="2"/>
    </font>
    <font>
      <u/>
      <sz val="11"/>
      <color theme="10"/>
      <name val="Calibri"/>
      <family val="2"/>
      <scheme val="minor"/>
    </font>
    <font>
      <u/>
      <sz val="10"/>
      <color theme="10"/>
      <name val="Arial"/>
      <family val="2"/>
    </font>
    <font>
      <sz val="11"/>
      <color theme="1"/>
      <name val="Arial"/>
      <family val="2"/>
    </font>
    <font>
      <sz val="11"/>
      <color rgb="FF242424"/>
      <name val="Calibri"/>
      <family val="2"/>
      <scheme val="minor"/>
    </font>
    <font>
      <b/>
      <sz val="16"/>
      <color rgb="FF000000"/>
      <name val="Calibri"/>
      <family val="2"/>
      <scheme val="minor"/>
    </font>
    <font>
      <sz val="12"/>
      <color rgb="FF000000"/>
      <name val="Calibri"/>
      <family val="2"/>
      <scheme val="minor"/>
    </font>
    <font>
      <b/>
      <i/>
      <sz val="12"/>
      <color rgb="FFFF0000"/>
      <name val="Calibri"/>
      <family val="2"/>
      <scheme val="minor"/>
    </font>
    <font>
      <b/>
      <sz val="14"/>
      <color rgb="FF000000"/>
      <name val="Calibri"/>
      <family val="2"/>
      <scheme val="minor"/>
    </font>
    <font>
      <sz val="11"/>
      <color rgb="FF000000"/>
      <name val="Calibri"/>
      <family val="2"/>
      <scheme val="minor"/>
    </font>
    <font>
      <b/>
      <sz val="11"/>
      <color rgb="FF000000"/>
      <name val="Calibri"/>
      <family val="2"/>
      <scheme val="minor"/>
    </font>
    <font>
      <b/>
      <sz val="11"/>
      <color theme="1"/>
      <name val="Calibri"/>
      <family val="2"/>
    </font>
    <font>
      <b/>
      <sz val="18"/>
      <color theme="1"/>
      <name val="Calibri"/>
      <family val="2"/>
      <scheme val="minor"/>
    </font>
  </fonts>
  <fills count="9">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9">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2" fillId="0" borderId="0"/>
    <xf numFmtId="0" fontId="4" fillId="0" borderId="0"/>
    <xf numFmtId="0" fontId="4" fillId="0" borderId="0"/>
    <xf numFmtId="0" fontId="2" fillId="0" borderId="0"/>
    <xf numFmtId="0" fontId="2" fillId="0" borderId="0"/>
    <xf numFmtId="0" fontId="7"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5" fillId="0" borderId="0" applyNumberFormat="0" applyFill="0" applyBorder="0" applyAlignment="0" applyProtection="0"/>
  </cellStyleXfs>
  <cellXfs count="84">
    <xf numFmtId="0" fontId="0" fillId="0" borderId="0" xfId="0"/>
    <xf numFmtId="0" fontId="0" fillId="0" borderId="0" xfId="0" applyAlignment="1">
      <alignment wrapText="1"/>
    </xf>
    <xf numFmtId="0" fontId="0" fillId="2" borderId="1" xfId="0" applyFill="1" applyBorder="1"/>
    <xf numFmtId="0" fontId="0" fillId="3" borderId="1" xfId="0" applyFill="1" applyBorder="1"/>
    <xf numFmtId="0" fontId="1" fillId="0" borderId="0" xfId="0" applyFont="1"/>
    <xf numFmtId="0" fontId="3" fillId="4" borderId="0" xfId="0" applyFont="1" applyFill="1" applyAlignment="1">
      <alignment wrapText="1"/>
    </xf>
    <xf numFmtId="0" fontId="0" fillId="4" borderId="0" xfId="0" applyFill="1"/>
    <xf numFmtId="0" fontId="0" fillId="4" borderId="0" xfId="0" applyFill="1" applyAlignment="1">
      <alignment wrapText="1"/>
    </xf>
    <xf numFmtId="0" fontId="0" fillId="3" borderId="1" xfId="0" applyFill="1" applyBorder="1" applyAlignment="1">
      <alignment wrapText="1"/>
    </xf>
    <xf numFmtId="0" fontId="0" fillId="2" borderId="1" xfId="0" applyFill="1" applyBorder="1" applyAlignment="1">
      <alignment wrapText="1"/>
    </xf>
    <xf numFmtId="0" fontId="3" fillId="4" borderId="0" xfId="0" applyFont="1" applyFill="1"/>
    <xf numFmtId="0" fontId="8" fillId="0" borderId="0" xfId="0" applyFont="1"/>
    <xf numFmtId="0" fontId="0" fillId="5" borderId="1" xfId="0" applyFill="1" applyBorder="1"/>
    <xf numFmtId="0" fontId="1" fillId="0" borderId="0" xfId="17"/>
    <xf numFmtId="0" fontId="1" fillId="0" borderId="0" xfId="17" applyAlignment="1">
      <alignment wrapText="1"/>
    </xf>
    <xf numFmtId="0" fontId="1" fillId="6" borderId="0" xfId="17" applyFill="1" applyBorder="1"/>
    <xf numFmtId="0" fontId="9" fillId="6" borderId="0" xfId="0" applyFont="1" applyFill="1" applyBorder="1"/>
    <xf numFmtId="0" fontId="10" fillId="6" borderId="0" xfId="0" applyFont="1" applyFill="1" applyBorder="1" applyAlignment="1">
      <alignment wrapText="1"/>
    </xf>
    <xf numFmtId="0" fontId="11" fillId="6" borderId="0" xfId="0" applyFont="1" applyFill="1" applyBorder="1" applyAlignment="1">
      <alignment wrapText="1"/>
    </xf>
    <xf numFmtId="0" fontId="12" fillId="6" borderId="0" xfId="0" applyFont="1" applyFill="1" applyBorder="1"/>
    <xf numFmtId="0" fontId="13" fillId="6" borderId="0" xfId="0" applyFont="1" applyFill="1" applyBorder="1" applyAlignment="1">
      <alignment wrapText="1"/>
    </xf>
    <xf numFmtId="0" fontId="13" fillId="6" borderId="0" xfId="0" applyFont="1" applyFill="1" applyBorder="1"/>
    <xf numFmtId="0" fontId="14" fillId="6" borderId="0" xfId="0" applyFont="1" applyFill="1" applyBorder="1" applyAlignment="1">
      <alignment wrapText="1"/>
    </xf>
    <xf numFmtId="0" fontId="14" fillId="6" borderId="0" xfId="0" applyFont="1" applyFill="1" applyBorder="1"/>
    <xf numFmtId="0" fontId="5" fillId="6" borderId="0" xfId="18" applyFill="1" applyBorder="1"/>
    <xf numFmtId="0" fontId="5" fillId="6" borderId="0" xfId="18" applyFill="1" applyBorder="1" applyAlignment="1">
      <alignment wrapText="1"/>
    </xf>
    <xf numFmtId="0" fontId="5" fillId="0" borderId="0" xfId="18"/>
    <xf numFmtId="0" fontId="15" fillId="6" borderId="0" xfId="17" applyFont="1" applyFill="1" applyBorder="1"/>
    <xf numFmtId="0" fontId="16" fillId="4" borderId="2" xfId="0" applyFont="1" applyFill="1" applyBorder="1" applyAlignment="1">
      <alignment wrapText="1"/>
    </xf>
    <xf numFmtId="0" fontId="0" fillId="0" borderId="3" xfId="0" applyBorder="1" applyAlignment="1">
      <alignment wrapText="1"/>
    </xf>
    <xf numFmtId="0" fontId="3" fillId="0" borderId="3" xfId="0" applyFont="1" applyBorder="1" applyAlignment="1">
      <alignment wrapText="1"/>
    </xf>
    <xf numFmtId="0" fontId="3" fillId="4" borderId="5" xfId="0" applyFont="1" applyFill="1" applyBorder="1" applyAlignment="1">
      <alignment wrapText="1"/>
    </xf>
    <xf numFmtId="0" fontId="0" fillId="0" borderId="0" xfId="0" applyBorder="1" applyAlignment="1">
      <alignment wrapText="1"/>
    </xf>
    <xf numFmtId="0" fontId="0" fillId="0" borderId="0" xfId="0" applyBorder="1"/>
    <xf numFmtId="0" fontId="0" fillId="4" borderId="5" xfId="0" applyFill="1" applyBorder="1" applyAlignment="1">
      <alignment wrapText="1"/>
    </xf>
    <xf numFmtId="0" fontId="3" fillId="0" borderId="0" xfId="0" applyFont="1" applyBorder="1" applyAlignment="1">
      <alignment wrapText="1"/>
    </xf>
    <xf numFmtId="44" fontId="0" fillId="0" borderId="0" xfId="1" applyFont="1" applyBorder="1"/>
    <xf numFmtId="0" fontId="3" fillId="0" borderId="0" xfId="0" applyFont="1" applyBorder="1"/>
    <xf numFmtId="44" fontId="3" fillId="0" borderId="0" xfId="0" applyNumberFormat="1" applyFont="1" applyBorder="1"/>
    <xf numFmtId="0" fontId="0" fillId="0" borderId="8" xfId="0" applyBorder="1" applyAlignment="1">
      <alignment wrapText="1"/>
    </xf>
    <xf numFmtId="0" fontId="0" fillId="0" borderId="8" xfId="0" applyBorder="1"/>
    <xf numFmtId="0" fontId="3" fillId="0" borderId="4" xfId="0" applyFont="1" applyBorder="1" applyAlignment="1">
      <alignment wrapText="1"/>
    </xf>
    <xf numFmtId="0" fontId="0" fillId="0" borderId="0" xfId="0" applyFill="1" applyBorder="1" applyAlignment="1">
      <alignment wrapText="1"/>
    </xf>
    <xf numFmtId="0" fontId="0" fillId="0" borderId="0" xfId="0" applyFill="1" applyBorder="1"/>
    <xf numFmtId="0" fontId="0" fillId="5" borderId="0" xfId="0" applyFill="1" applyBorder="1"/>
    <xf numFmtId="0" fontId="3" fillId="2" borderId="1" xfId="0" applyFont="1" applyFill="1" applyBorder="1" applyAlignment="1">
      <alignment wrapText="1"/>
    </xf>
    <xf numFmtId="0" fontId="0" fillId="7" borderId="0" xfId="0" applyFill="1" applyBorder="1" applyAlignment="1">
      <alignment wrapText="1"/>
    </xf>
    <xf numFmtId="0" fontId="0" fillId="2" borderId="1" xfId="0" applyFont="1" applyFill="1" applyBorder="1" applyAlignment="1">
      <alignment wrapText="1"/>
    </xf>
    <xf numFmtId="0" fontId="0" fillId="7" borderId="1" xfId="0" applyFill="1" applyBorder="1" applyAlignment="1">
      <alignment wrapText="1"/>
    </xf>
    <xf numFmtId="0" fontId="0" fillId="7" borderId="1" xfId="0" applyFill="1" applyBorder="1"/>
    <xf numFmtId="0" fontId="3" fillId="7" borderId="1" xfId="0" applyFont="1" applyFill="1" applyBorder="1" applyAlignment="1">
      <alignment wrapText="1"/>
    </xf>
    <xf numFmtId="0" fontId="3" fillId="0" borderId="6" xfId="0" applyFont="1" applyBorder="1" applyAlignment="1">
      <alignment wrapText="1"/>
    </xf>
    <xf numFmtId="0" fontId="3" fillId="4" borderId="3" xfId="0" applyFont="1" applyFill="1" applyBorder="1" applyAlignment="1">
      <alignment wrapText="1"/>
    </xf>
    <xf numFmtId="0" fontId="0" fillId="4" borderId="0" xfId="0" applyFill="1" applyBorder="1"/>
    <xf numFmtId="44" fontId="0" fillId="4" borderId="0" xfId="1" applyFont="1" applyFill="1" applyBorder="1"/>
    <xf numFmtId="0" fontId="3" fillId="4" borderId="0" xfId="0" applyFont="1" applyFill="1" applyBorder="1"/>
    <xf numFmtId="44" fontId="3" fillId="4" borderId="0" xfId="0" applyNumberFormat="1" applyFont="1" applyFill="1" applyBorder="1"/>
    <xf numFmtId="0" fontId="0" fillId="4" borderId="8" xfId="0" applyFill="1" applyBorder="1"/>
    <xf numFmtId="0" fontId="0" fillId="8" borderId="1" xfId="0" applyFill="1" applyBorder="1"/>
    <xf numFmtId="0" fontId="16" fillId="4" borderId="0" xfId="0" applyFont="1" applyFill="1" applyBorder="1" applyAlignment="1">
      <alignment wrapText="1"/>
    </xf>
    <xf numFmtId="0" fontId="3" fillId="4" borderId="0" xfId="0" applyFont="1" applyFill="1" applyBorder="1" applyAlignment="1">
      <alignment wrapText="1"/>
    </xf>
    <xf numFmtId="0" fontId="0" fillId="3" borderId="0" xfId="0" applyFill="1" applyBorder="1" applyAlignment="1">
      <alignment wrapText="1"/>
    </xf>
    <xf numFmtId="0" fontId="0" fillId="3" borderId="0" xfId="0" applyFill="1" applyBorder="1"/>
    <xf numFmtId="0" fontId="0" fillId="4" borderId="0" xfId="0" applyFill="1" applyBorder="1" applyAlignment="1">
      <alignment wrapText="1"/>
    </xf>
    <xf numFmtId="0" fontId="3" fillId="0" borderId="0" xfId="0" applyFont="1" applyFill="1" applyBorder="1" applyAlignment="1">
      <alignment wrapText="1"/>
    </xf>
    <xf numFmtId="1" fontId="0" fillId="0" borderId="0" xfId="0" applyNumberFormat="1" applyFont="1" applyFill="1" applyBorder="1" applyAlignment="1">
      <alignment wrapText="1"/>
    </xf>
    <xf numFmtId="1" fontId="0" fillId="0" borderId="0" xfId="0" applyNumberFormat="1" applyFill="1" applyBorder="1" applyAlignment="1">
      <alignment wrapText="1"/>
    </xf>
    <xf numFmtId="1" fontId="0" fillId="0" borderId="0" xfId="0" applyNumberFormat="1" applyFill="1" applyBorder="1"/>
    <xf numFmtId="0" fontId="0" fillId="4" borderId="8" xfId="0" applyFill="1" applyBorder="1" applyAlignment="1">
      <alignment wrapText="1"/>
    </xf>
    <xf numFmtId="0" fontId="0" fillId="0" borderId="6" xfId="0" applyBorder="1" applyAlignment="1">
      <alignment wrapText="1"/>
    </xf>
    <xf numFmtId="44" fontId="0" fillId="0" borderId="6" xfId="0" applyNumberFormat="1" applyBorder="1" applyAlignment="1">
      <alignment wrapText="1"/>
    </xf>
    <xf numFmtId="0" fontId="0" fillId="0" borderId="9" xfId="0" applyBorder="1" applyAlignment="1">
      <alignment wrapText="1"/>
    </xf>
    <xf numFmtId="44" fontId="3" fillId="0" borderId="6" xfId="0" applyNumberFormat="1" applyFont="1" applyBorder="1" applyAlignment="1">
      <alignment wrapText="1"/>
    </xf>
    <xf numFmtId="0" fontId="0" fillId="3" borderId="10" xfId="0" applyFill="1" applyBorder="1" applyAlignment="1">
      <alignment wrapText="1"/>
    </xf>
    <xf numFmtId="0" fontId="0" fillId="3" borderId="10" xfId="0" applyFill="1" applyBorder="1"/>
    <xf numFmtId="0" fontId="3" fillId="4" borderId="7" xfId="0" applyFont="1" applyFill="1" applyBorder="1" applyAlignment="1">
      <alignment wrapText="1"/>
    </xf>
    <xf numFmtId="0" fontId="0" fillId="4" borderId="3" xfId="0" applyFill="1" applyBorder="1" applyAlignment="1">
      <alignment wrapText="1"/>
    </xf>
    <xf numFmtId="0" fontId="3" fillId="0" borderId="3" xfId="0" applyFont="1" applyBorder="1"/>
    <xf numFmtId="0" fontId="0" fillId="0" borderId="3" xfId="0" applyBorder="1"/>
    <xf numFmtId="44" fontId="0" fillId="0" borderId="0" xfId="0" applyNumberFormat="1" applyBorder="1"/>
    <xf numFmtId="44" fontId="0" fillId="4" borderId="0" xfId="1" applyFont="1" applyFill="1" applyBorder="1" applyAlignment="1">
      <alignment wrapText="1"/>
    </xf>
    <xf numFmtId="44" fontId="3" fillId="4" borderId="0" xfId="0" applyNumberFormat="1" applyFont="1" applyFill="1" applyBorder="1" applyAlignment="1">
      <alignment wrapText="1"/>
    </xf>
    <xf numFmtId="44" fontId="0" fillId="6" borderId="11" xfId="0" applyNumberFormat="1" applyFill="1" applyBorder="1"/>
    <xf numFmtId="44" fontId="0" fillId="0" borderId="8" xfId="0" applyNumberFormat="1" applyBorder="1"/>
  </cellXfs>
  <cellStyles count="19">
    <cellStyle name="Currency" xfId="1" builtinId="4"/>
    <cellStyle name="Hyperlink" xfId="18" builtinId="8"/>
    <cellStyle name="Hyperlink 2" xfId="2" xr:uid="{DDF9F814-3799-4893-96DD-A757E03CD4E6}"/>
    <cellStyle name="Hyperlink 3" xfId="3" xr:uid="{9FE53C14-89DB-4801-8C76-A6BBA35DD652}"/>
    <cellStyle name="Normal" xfId="0" builtinId="0"/>
    <cellStyle name="Normal 2" xfId="4" xr:uid="{8BEFF997-A36E-4FF9-B8A4-2442175DEBF0}"/>
    <cellStyle name="Normal 2 2" xfId="5" xr:uid="{E4F39790-2D2D-4662-B9FC-A7359842A696}"/>
    <cellStyle name="Normal 2 2 2" xfId="6" xr:uid="{FC5A2EC8-770A-46B6-A2DA-C8E0ECEBFC8B}"/>
    <cellStyle name="Normal 2 3" xfId="7" xr:uid="{269C8237-1AC3-48CE-855E-B6E8651F2210}"/>
    <cellStyle name="Normal 2 4" xfId="17" xr:uid="{38C1DE0D-825F-4973-BE1A-32F02C8A51B5}"/>
    <cellStyle name="Normal 3" xfId="8" xr:uid="{394CF3A8-AF53-4864-B0B4-D8D62D8DFFFF}"/>
    <cellStyle name="Normal 4" xfId="9" xr:uid="{EEBE4FCE-E855-483F-9073-1812A319C14D}"/>
    <cellStyle name="Normal 5" xfId="10" xr:uid="{1E29CC5E-A13E-4A2F-B8DD-6C20D3F5087A}"/>
    <cellStyle name="Normal 5 2" xfId="11" xr:uid="{D7C6877D-E920-4ED0-9CBC-D2AB40756274}"/>
    <cellStyle name="Normal 5 2 2" xfId="12" xr:uid="{5FE21483-5F72-4F2A-8C3A-04203953CA24}"/>
    <cellStyle name="Normal 5 3" xfId="13" xr:uid="{A17F9DCA-F5D3-44EA-97A9-BAE177A8CBD6}"/>
    <cellStyle name="Normal 5 3 2" xfId="14" xr:uid="{19745985-3DA0-4B96-A922-9952F15B18AE}"/>
    <cellStyle name="Normal 6" xfId="15" xr:uid="{3992E6C5-9095-4345-844D-546C583F6EB5}"/>
    <cellStyle name="Normal 7" xfId="16" xr:uid="{3590E712-6601-481F-B600-42FBAAABBED4}"/>
  </cellStyles>
  <dxfs count="50">
    <dxf>
      <font>
        <color rgb="FF9C0006"/>
      </font>
      <fill>
        <patternFill>
          <bgColor rgb="FFFFC7CE"/>
        </patternFill>
      </fill>
    </dxf>
    <dxf>
      <font>
        <color rgb="FF006100"/>
      </font>
      <fill>
        <patternFill>
          <bgColor rgb="FFC6EFCE"/>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92D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92D05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92D050"/>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92D05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tint="-0.14996795556505021"/>
        </patternFill>
      </fill>
    </dxf>
  </dxfs>
  <tableStyles count="1" defaultTableStyle="TableStyleMedium2" defaultPivotStyle="PivotStyleLight16">
    <tableStyle name="Table Style 2" pivot="0" count="1" xr9:uid="{1A8529D6-9022-4377-9B50-20BAA5616055}">
      <tableStyleElement type="firstColumnStripe" dxfId="4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100" b="1" i="0" baseline="0">
                <a:effectLst/>
              </a:rPr>
              <a:t>Staffing Levels against National Recommended Minimum Standards</a:t>
            </a:r>
            <a:endParaRPr lang="en-GB" sz="1100" b="1">
              <a:effectLst/>
            </a:endParaRPr>
          </a:p>
        </c:rich>
      </c:tx>
      <c:layout>
        <c:manualLayout>
          <c:xMode val="edge"/>
          <c:yMode val="edge"/>
          <c:x val="0.35112381030394918"/>
          <c:y val="4.16666566815014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597808896693854"/>
          <c:y val="0.2259622269425772"/>
          <c:w val="0.84387051962189519"/>
          <c:h val="0.68488099378348555"/>
        </c:manualLayout>
      </c:layout>
      <c:barChart>
        <c:barDir val="bar"/>
        <c:grouping val="clustered"/>
        <c:varyColors val="0"/>
        <c:ser>
          <c:idx val="0"/>
          <c:order val="0"/>
          <c:tx>
            <c:strRef>
              <c:f>'Calculation tab'!$G$1</c:f>
              <c:strCache>
                <c:ptCount val="1"/>
                <c:pt idx="0">
                  <c:v>Your team WTE  </c:v>
                </c:pt>
              </c:strCache>
            </c:strRef>
          </c:tx>
          <c:spPr>
            <a:solidFill>
              <a:srgbClr val="FF0000"/>
            </a:solidFill>
            <a:ln>
              <a:noFill/>
            </a:ln>
            <a:effectLst/>
          </c:spPr>
          <c:invertIfNegative val="0"/>
          <c:cat>
            <c:strRef>
              <c:f>'Calculation tab'!$F$2:$F$9</c:f>
              <c:strCache>
                <c:ptCount val="8"/>
                <c:pt idx="0">
                  <c:v>Occupational therapist</c:v>
                </c:pt>
                <c:pt idx="1">
                  <c:v>Physiotherapist</c:v>
                </c:pt>
                <c:pt idx="2">
                  <c:v>Speech and language therapist </c:v>
                </c:pt>
                <c:pt idx="3">
                  <c:v>Nurse</c:v>
                </c:pt>
                <c:pt idx="4">
                  <c:v>Social worker</c:v>
                </c:pt>
                <c:pt idx="5">
                  <c:v>Rehab Assistant</c:v>
                </c:pt>
                <c:pt idx="6">
                  <c:v>Physician</c:v>
                </c:pt>
                <c:pt idx="7">
                  <c:v>Clinical psychologist</c:v>
                </c:pt>
              </c:strCache>
            </c:strRef>
          </c:cat>
          <c:val>
            <c:numRef>
              <c:f>'Calculation tab'!$G$2:$G$9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B51-44E8-A337-6432A1EDD750}"/>
            </c:ext>
          </c:extLst>
        </c:ser>
        <c:ser>
          <c:idx val="1"/>
          <c:order val="1"/>
          <c:tx>
            <c:strRef>
              <c:f>'Calculation tab'!$H$1</c:f>
              <c:strCache>
                <c:ptCount val="1"/>
                <c:pt idx="0">
                  <c:v>Recommended minimum staffing</c:v>
                </c:pt>
              </c:strCache>
            </c:strRef>
          </c:tx>
          <c:spPr>
            <a:solidFill>
              <a:srgbClr val="4472C4"/>
            </a:solidFill>
            <a:ln>
              <a:noFill/>
            </a:ln>
            <a:effectLst/>
          </c:spPr>
          <c:invertIfNegative val="0"/>
          <c:cat>
            <c:strRef>
              <c:f>'Calculation tab'!$F$2:$F$9</c:f>
              <c:strCache>
                <c:ptCount val="8"/>
                <c:pt idx="0">
                  <c:v>Occupational therapist</c:v>
                </c:pt>
                <c:pt idx="1">
                  <c:v>Physiotherapist</c:v>
                </c:pt>
                <c:pt idx="2">
                  <c:v>Speech and language therapist </c:v>
                </c:pt>
                <c:pt idx="3">
                  <c:v>Nurse</c:v>
                </c:pt>
                <c:pt idx="4">
                  <c:v>Social worker</c:v>
                </c:pt>
                <c:pt idx="5">
                  <c:v>Rehab Assistant</c:v>
                </c:pt>
                <c:pt idx="6">
                  <c:v>Physician</c:v>
                </c:pt>
                <c:pt idx="7">
                  <c:v>Clinical psychologist</c:v>
                </c:pt>
              </c:strCache>
            </c:strRef>
          </c:cat>
          <c:val>
            <c:numRef>
              <c:f>'Calculation tab'!$H$2:$H$9</c:f>
              <c:numCache>
                <c:formatCode>General</c:formatCode>
                <c:ptCount val="8"/>
                <c:pt idx="0">
                  <c:v>1</c:v>
                </c:pt>
                <c:pt idx="1">
                  <c:v>1</c:v>
                </c:pt>
                <c:pt idx="2">
                  <c:v>0.4</c:v>
                </c:pt>
                <c:pt idx="3">
                  <c:v>0.6</c:v>
                </c:pt>
                <c:pt idx="4">
                  <c:v>0.5</c:v>
                </c:pt>
                <c:pt idx="5">
                  <c:v>1</c:v>
                </c:pt>
                <c:pt idx="6">
                  <c:v>0.1</c:v>
                </c:pt>
                <c:pt idx="7">
                  <c:v>0.2</c:v>
                </c:pt>
              </c:numCache>
            </c:numRef>
          </c:val>
          <c:extLst>
            <c:ext xmlns:c16="http://schemas.microsoft.com/office/drawing/2014/chart" uri="{C3380CC4-5D6E-409C-BE32-E72D297353CC}">
              <c16:uniqueId val="{00000001-9B51-44E8-A337-6432A1EDD750}"/>
            </c:ext>
          </c:extLst>
        </c:ser>
        <c:ser>
          <c:idx val="2"/>
          <c:order val="2"/>
          <c:tx>
            <c:strRef>
              <c:f>'Calculation tab'!$I$1</c:f>
              <c:strCache>
                <c:ptCount val="1"/>
                <c:pt idx="0">
                  <c:v>National Median (PAOA 21)</c:v>
                </c:pt>
              </c:strCache>
            </c:strRef>
          </c:tx>
          <c:spPr>
            <a:solidFill>
              <a:srgbClr val="00B050"/>
            </a:solidFill>
            <a:ln>
              <a:noFill/>
            </a:ln>
            <a:effectLst/>
          </c:spPr>
          <c:invertIfNegative val="0"/>
          <c:cat>
            <c:strRef>
              <c:f>'Calculation tab'!$F$2:$F$9</c:f>
              <c:strCache>
                <c:ptCount val="8"/>
                <c:pt idx="0">
                  <c:v>Occupational therapist</c:v>
                </c:pt>
                <c:pt idx="1">
                  <c:v>Physiotherapist</c:v>
                </c:pt>
                <c:pt idx="2">
                  <c:v>Speech and language therapist </c:v>
                </c:pt>
                <c:pt idx="3">
                  <c:v>Nurse</c:v>
                </c:pt>
                <c:pt idx="4">
                  <c:v>Social worker</c:v>
                </c:pt>
                <c:pt idx="5">
                  <c:v>Rehab Assistant</c:v>
                </c:pt>
                <c:pt idx="6">
                  <c:v>Physician</c:v>
                </c:pt>
                <c:pt idx="7">
                  <c:v>Clinical psychologist</c:v>
                </c:pt>
              </c:strCache>
            </c:strRef>
          </c:cat>
          <c:val>
            <c:numRef>
              <c:f>'Calculation tab'!$I$2:$I$9</c:f>
              <c:numCache>
                <c:formatCode>General</c:formatCode>
                <c:ptCount val="8"/>
                <c:pt idx="0">
                  <c:v>0.79</c:v>
                </c:pt>
                <c:pt idx="1">
                  <c:v>0.89</c:v>
                </c:pt>
                <c:pt idx="2">
                  <c:v>0.45</c:v>
                </c:pt>
                <c:pt idx="3">
                  <c:v>0.3</c:v>
                </c:pt>
                <c:pt idx="4">
                  <c:v>0.26</c:v>
                </c:pt>
                <c:pt idx="5">
                  <c:v>0.87</c:v>
                </c:pt>
                <c:pt idx="6">
                  <c:v>4.5999999999999999E-2</c:v>
                </c:pt>
                <c:pt idx="7">
                  <c:v>0.18</c:v>
                </c:pt>
              </c:numCache>
            </c:numRef>
          </c:val>
          <c:extLst>
            <c:ext xmlns:c16="http://schemas.microsoft.com/office/drawing/2014/chart" uri="{C3380CC4-5D6E-409C-BE32-E72D297353CC}">
              <c16:uniqueId val="{00000002-9B51-44E8-A337-6432A1EDD750}"/>
            </c:ext>
          </c:extLst>
        </c:ser>
        <c:dLbls>
          <c:showLegendKey val="0"/>
          <c:showVal val="0"/>
          <c:showCatName val="0"/>
          <c:showSerName val="0"/>
          <c:showPercent val="0"/>
          <c:showBubbleSize val="0"/>
        </c:dLbls>
        <c:gapWidth val="182"/>
        <c:axId val="669576064"/>
        <c:axId val="669574400"/>
      </c:barChart>
      <c:catAx>
        <c:axId val="669576064"/>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Clinical Discipline</a:t>
                </a:r>
                <a:r>
                  <a:rPr lang="en-GB" b="1" baseline="0"/>
                  <a:t> </a:t>
                </a:r>
                <a:endParaRPr lang="en-GB"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574400"/>
        <c:crosses val="autoZero"/>
        <c:auto val="1"/>
        <c:lblAlgn val="ctr"/>
        <c:lblOffset val="100"/>
        <c:noMultiLvlLbl val="0"/>
      </c:catAx>
      <c:valAx>
        <c:axId val="669574400"/>
        <c:scaling>
          <c:orientation val="minMax"/>
        </c:scaling>
        <c:delete val="0"/>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Whole</a:t>
                </a:r>
                <a:r>
                  <a:rPr lang="en-GB" b="1" baseline="0"/>
                  <a:t> Time Equivalent </a:t>
                </a:r>
                <a:endParaRPr lang="en-GB" b="1"/>
              </a:p>
            </c:rich>
          </c:tx>
          <c:layout>
            <c:manualLayout>
              <c:xMode val="edge"/>
              <c:yMode val="edge"/>
              <c:x val="0.54376327889298282"/>
              <c:y val="0.134559135739431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576064"/>
        <c:crosses val="autoZero"/>
        <c:crossBetween val="between"/>
      </c:valAx>
      <c:spPr>
        <a:noFill/>
        <a:ln>
          <a:noFill/>
        </a:ln>
        <a:effectLst/>
      </c:spPr>
    </c:plotArea>
    <c:legend>
      <c:legendPos val="b"/>
      <c:layout>
        <c:manualLayout>
          <c:xMode val="edge"/>
          <c:yMode val="edge"/>
          <c:x val="0.2971673744351393"/>
          <c:y val="0.90689670617111429"/>
          <c:w val="0.65998744022027922"/>
          <c:h val="6.5799539562674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mn-lt"/>
                <a:ea typeface="+mn-ea"/>
                <a:cs typeface="+mn-cs"/>
              </a:defRPr>
            </a:pPr>
            <a:r>
              <a:rPr lang="en-GB" sz="1050" b="1" i="0" baseline="0">
                <a:effectLst/>
              </a:rPr>
              <a:t>Staffing Levels against National Recommended Minimum Standards </a:t>
            </a:r>
            <a:endParaRPr lang="en-GB" sz="1050" b="1">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mn-lt"/>
                <a:ea typeface="+mn-ea"/>
                <a:cs typeface="+mn-cs"/>
              </a:defRPr>
            </a:pPr>
            <a:endParaRPr lang="en-GB" sz="1050"/>
          </a:p>
        </c:rich>
      </c:tx>
      <c:layout>
        <c:manualLayout>
          <c:xMode val="edge"/>
          <c:yMode val="edge"/>
          <c:x val="0.33548878807217691"/>
          <c:y val="1.5950712476535105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5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bar"/>
        <c:grouping val="clustered"/>
        <c:varyColors val="0"/>
        <c:ser>
          <c:idx val="0"/>
          <c:order val="0"/>
          <c:tx>
            <c:strRef>
              <c:f>'Calculation tab'!$G$11</c:f>
              <c:strCache>
                <c:ptCount val="1"/>
                <c:pt idx="0">
                  <c:v>Your team WTE </c:v>
                </c:pt>
              </c:strCache>
            </c:strRef>
          </c:tx>
          <c:spPr>
            <a:solidFill>
              <a:srgbClr val="FF0000"/>
            </a:solidFill>
            <a:ln>
              <a:noFill/>
            </a:ln>
            <a:effectLst/>
          </c:spPr>
          <c:invertIfNegative val="0"/>
          <c:cat>
            <c:strRef>
              <c:f>'Calculation tab'!$F$12:$F$18</c:f>
              <c:strCache>
                <c:ptCount val="7"/>
                <c:pt idx="0">
                  <c:v>Rehabilitation Assistant</c:v>
                </c:pt>
                <c:pt idx="1">
                  <c:v>Occupational therapist </c:v>
                </c:pt>
                <c:pt idx="2">
                  <c:v>Physiotherapist </c:v>
                </c:pt>
                <c:pt idx="3">
                  <c:v>Speech and language therapist </c:v>
                </c:pt>
                <c:pt idx="4">
                  <c:v>Clinical psychologist</c:v>
                </c:pt>
                <c:pt idx="5">
                  <c:v>Dietitian </c:v>
                </c:pt>
                <c:pt idx="6">
                  <c:v>Nurse (WTE/1bed) </c:v>
                </c:pt>
              </c:strCache>
            </c:strRef>
          </c:cat>
          <c:val>
            <c:numRef>
              <c:f>'Calculation tab'!$G$12:$G$18</c:f>
              <c:numCache>
                <c:formatCode>General</c:formatCode>
                <c:ptCount val="7"/>
                <c:pt idx="1">
                  <c:v>0</c:v>
                </c:pt>
                <c:pt idx="2">
                  <c:v>0</c:v>
                </c:pt>
                <c:pt idx="3">
                  <c:v>0</c:v>
                </c:pt>
                <c:pt idx="4">
                  <c:v>0</c:v>
                </c:pt>
                <c:pt idx="5">
                  <c:v>0</c:v>
                </c:pt>
                <c:pt idx="6">
                  <c:v>0</c:v>
                </c:pt>
              </c:numCache>
            </c:numRef>
          </c:val>
          <c:extLst>
            <c:ext xmlns:c16="http://schemas.microsoft.com/office/drawing/2014/chart" uri="{C3380CC4-5D6E-409C-BE32-E72D297353CC}">
              <c16:uniqueId val="{00000000-2122-4D88-B535-E1D04DDDB49D}"/>
            </c:ext>
          </c:extLst>
        </c:ser>
        <c:ser>
          <c:idx val="1"/>
          <c:order val="1"/>
          <c:tx>
            <c:strRef>
              <c:f>'Calculation tab'!$H$11</c:f>
              <c:strCache>
                <c:ptCount val="1"/>
                <c:pt idx="0">
                  <c:v>Recommended minimum staffing</c:v>
                </c:pt>
              </c:strCache>
            </c:strRef>
          </c:tx>
          <c:spPr>
            <a:solidFill>
              <a:schemeClr val="accent1"/>
            </a:solidFill>
            <a:ln>
              <a:noFill/>
            </a:ln>
            <a:effectLst/>
          </c:spPr>
          <c:invertIfNegative val="0"/>
          <c:cat>
            <c:strRef>
              <c:f>'Calculation tab'!$F$12:$F$18</c:f>
              <c:strCache>
                <c:ptCount val="7"/>
                <c:pt idx="0">
                  <c:v>Rehabilitation Assistant</c:v>
                </c:pt>
                <c:pt idx="1">
                  <c:v>Occupational therapist </c:v>
                </c:pt>
                <c:pt idx="2">
                  <c:v>Physiotherapist </c:v>
                </c:pt>
                <c:pt idx="3">
                  <c:v>Speech and language therapist </c:v>
                </c:pt>
                <c:pt idx="4">
                  <c:v>Clinical psychologist</c:v>
                </c:pt>
                <c:pt idx="5">
                  <c:v>Dietitian </c:v>
                </c:pt>
                <c:pt idx="6">
                  <c:v>Nurse (WTE/1bed) </c:v>
                </c:pt>
              </c:strCache>
            </c:strRef>
          </c:cat>
          <c:val>
            <c:numRef>
              <c:f>'Calculation tab'!$H$12:$H$18</c:f>
              <c:numCache>
                <c:formatCode>General</c:formatCode>
                <c:ptCount val="7"/>
                <c:pt idx="1">
                  <c:v>0.81</c:v>
                </c:pt>
                <c:pt idx="2">
                  <c:v>0.84</c:v>
                </c:pt>
                <c:pt idx="3">
                  <c:v>0.4</c:v>
                </c:pt>
                <c:pt idx="4">
                  <c:v>0.2</c:v>
                </c:pt>
                <c:pt idx="5">
                  <c:v>0.15</c:v>
                </c:pt>
                <c:pt idx="6">
                  <c:v>1.35</c:v>
                </c:pt>
              </c:numCache>
            </c:numRef>
          </c:val>
          <c:extLst>
            <c:ext xmlns:c16="http://schemas.microsoft.com/office/drawing/2014/chart" uri="{C3380CC4-5D6E-409C-BE32-E72D297353CC}">
              <c16:uniqueId val="{00000001-2122-4D88-B535-E1D04DDDB49D}"/>
            </c:ext>
          </c:extLst>
        </c:ser>
        <c:ser>
          <c:idx val="2"/>
          <c:order val="2"/>
          <c:tx>
            <c:strRef>
              <c:f>'Calculation tab'!$I$11</c:f>
              <c:strCache>
                <c:ptCount val="1"/>
                <c:pt idx="0">
                  <c:v>National Median (PAOA 21)</c:v>
                </c:pt>
              </c:strCache>
            </c:strRef>
          </c:tx>
          <c:spPr>
            <a:solidFill>
              <a:srgbClr val="00B050"/>
            </a:solidFill>
            <a:ln>
              <a:noFill/>
            </a:ln>
            <a:effectLst/>
          </c:spPr>
          <c:invertIfNegative val="0"/>
          <c:cat>
            <c:strRef>
              <c:f>'Calculation tab'!$F$12:$F$18</c:f>
              <c:strCache>
                <c:ptCount val="7"/>
                <c:pt idx="0">
                  <c:v>Rehabilitation Assistant</c:v>
                </c:pt>
                <c:pt idx="1">
                  <c:v>Occupational therapist </c:v>
                </c:pt>
                <c:pt idx="2">
                  <c:v>Physiotherapist </c:v>
                </c:pt>
                <c:pt idx="3">
                  <c:v>Speech and language therapist </c:v>
                </c:pt>
                <c:pt idx="4">
                  <c:v>Clinical psychologist</c:v>
                </c:pt>
                <c:pt idx="5">
                  <c:v>Dietitian </c:v>
                </c:pt>
                <c:pt idx="6">
                  <c:v>Nurse (WTE/1bed) </c:v>
                </c:pt>
              </c:strCache>
            </c:strRef>
          </c:cat>
          <c:val>
            <c:numRef>
              <c:f>'Calculation tab'!$I$12:$I$18</c:f>
              <c:numCache>
                <c:formatCode>General</c:formatCode>
                <c:ptCount val="7"/>
                <c:pt idx="1">
                  <c:v>0.81</c:v>
                </c:pt>
                <c:pt idx="2">
                  <c:v>0.8</c:v>
                </c:pt>
                <c:pt idx="3">
                  <c:v>0.38</c:v>
                </c:pt>
                <c:pt idx="4">
                  <c:v>0.18</c:v>
                </c:pt>
                <c:pt idx="5">
                  <c:v>0.14000000000000001</c:v>
                </c:pt>
                <c:pt idx="6">
                  <c:v>1.58</c:v>
                </c:pt>
              </c:numCache>
            </c:numRef>
          </c:val>
          <c:extLst>
            <c:ext xmlns:c16="http://schemas.microsoft.com/office/drawing/2014/chart" uri="{C3380CC4-5D6E-409C-BE32-E72D297353CC}">
              <c16:uniqueId val="{00000002-2122-4D88-B535-E1D04DDDB49D}"/>
            </c:ext>
          </c:extLst>
        </c:ser>
        <c:ser>
          <c:idx val="3"/>
          <c:order val="3"/>
          <c:tx>
            <c:strRef>
              <c:f>'Calculation tab'!$K$11</c:f>
              <c:strCache>
                <c:ptCount val="1"/>
              </c:strCache>
            </c:strRef>
          </c:tx>
          <c:spPr>
            <a:solidFill>
              <a:schemeClr val="accent4"/>
            </a:solidFill>
            <a:ln>
              <a:noFill/>
            </a:ln>
            <a:effectLst/>
          </c:spPr>
          <c:invertIfNegative val="0"/>
          <c:cat>
            <c:strRef>
              <c:f>'Calculation tab'!$F$12:$F$18</c:f>
              <c:strCache>
                <c:ptCount val="7"/>
                <c:pt idx="0">
                  <c:v>Rehabilitation Assistant</c:v>
                </c:pt>
                <c:pt idx="1">
                  <c:v>Occupational therapist </c:v>
                </c:pt>
                <c:pt idx="2">
                  <c:v>Physiotherapist </c:v>
                </c:pt>
                <c:pt idx="3">
                  <c:v>Speech and language therapist </c:v>
                </c:pt>
                <c:pt idx="4">
                  <c:v>Clinical psychologist</c:v>
                </c:pt>
                <c:pt idx="5">
                  <c:v>Dietitian </c:v>
                </c:pt>
                <c:pt idx="6">
                  <c:v>Nurse (WTE/1bed) </c:v>
                </c:pt>
              </c:strCache>
            </c:strRef>
          </c:cat>
          <c:val>
            <c:numRef>
              <c:f>'Calculation tab'!$K$12:$K$18</c:f>
              <c:numCache>
                <c:formatCode>General</c:formatCode>
                <c:ptCount val="7"/>
              </c:numCache>
            </c:numRef>
          </c:val>
          <c:extLst>
            <c:ext xmlns:c16="http://schemas.microsoft.com/office/drawing/2014/chart" uri="{C3380CC4-5D6E-409C-BE32-E72D297353CC}">
              <c16:uniqueId val="{00000004-8D01-4DD2-B783-FAC74215CA03}"/>
            </c:ext>
          </c:extLst>
        </c:ser>
        <c:dLbls>
          <c:showLegendKey val="0"/>
          <c:showVal val="0"/>
          <c:showCatName val="0"/>
          <c:showSerName val="0"/>
          <c:showPercent val="0"/>
          <c:showBubbleSize val="0"/>
        </c:dLbls>
        <c:gapWidth val="182"/>
        <c:axId val="145701904"/>
        <c:axId val="145695248"/>
      </c:barChart>
      <c:catAx>
        <c:axId val="145701904"/>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Clinical Discipline</a:t>
                </a:r>
                <a:r>
                  <a:rPr lang="en-GB" b="1" baseline="0"/>
                  <a:t> </a:t>
                </a:r>
                <a:endParaRPr lang="en-GB"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695248"/>
        <c:crosses val="autoZero"/>
        <c:auto val="1"/>
        <c:lblAlgn val="ctr"/>
        <c:lblOffset val="100"/>
        <c:noMultiLvlLbl val="0"/>
      </c:catAx>
      <c:valAx>
        <c:axId val="145695248"/>
        <c:scaling>
          <c:orientation val="minMax"/>
        </c:scaling>
        <c:delete val="0"/>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t>Whole</a:t>
                </a:r>
                <a:r>
                  <a:rPr lang="en-GB" b="1" baseline="0"/>
                  <a:t> Time Equivalent </a:t>
                </a:r>
                <a:endParaRPr lang="en-GB" b="1"/>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701904"/>
        <c:crosses val="autoZero"/>
        <c:crossBetween val="between"/>
      </c:val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6350</xdr:colOff>
      <xdr:row>0</xdr:row>
      <xdr:rowOff>6350</xdr:rowOff>
    </xdr:from>
    <xdr:ext cx="3817439" cy="781050"/>
    <xdr:pic>
      <xdr:nvPicPr>
        <xdr:cNvPr id="3" name="Picture 2">
          <a:extLst>
            <a:ext uri="{FF2B5EF4-FFF2-40B4-BE49-F238E27FC236}">
              <a16:creationId xmlns:a16="http://schemas.microsoft.com/office/drawing/2014/main" id="{044AB08B-D895-4FD7-B730-48F057C1B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50" y="6350"/>
          <a:ext cx="3817439" cy="7810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1833563</xdr:colOff>
      <xdr:row>20</xdr:row>
      <xdr:rowOff>97517</xdr:rowOff>
    </xdr:from>
    <xdr:to>
      <xdr:col>17</xdr:col>
      <xdr:colOff>176778</xdr:colOff>
      <xdr:row>49</xdr:row>
      <xdr:rowOff>59531</xdr:rowOff>
    </xdr:to>
    <xdr:graphicFrame macro="">
      <xdr:nvGraphicFramePr>
        <xdr:cNvPr id="4" name="Chart 3">
          <a:extLst>
            <a:ext uri="{FF2B5EF4-FFF2-40B4-BE49-F238E27FC236}">
              <a16:creationId xmlns:a16="http://schemas.microsoft.com/office/drawing/2014/main" id="{9220136C-832B-4F1D-8A68-463C3FE9A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1041400</xdr:colOff>
      <xdr:row>22</xdr:row>
      <xdr:rowOff>215900</xdr:rowOff>
    </xdr:from>
    <xdr:to>
      <xdr:col>18</xdr:col>
      <xdr:colOff>1219200</xdr:colOff>
      <xdr:row>57</xdr:row>
      <xdr:rowOff>177800</xdr:rowOff>
    </xdr:to>
    <xdr:graphicFrame macro="">
      <xdr:nvGraphicFramePr>
        <xdr:cNvPr id="8" name="Chart 7">
          <a:extLst>
            <a:ext uri="{FF2B5EF4-FFF2-40B4-BE49-F238E27FC236}">
              <a16:creationId xmlns:a16="http://schemas.microsoft.com/office/drawing/2014/main" id="{00419CCF-2E84-4444-9CDB-59D31C7A7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rcplondon.ac.uk/guidelines-policy/stroke-guidelines" TargetMode="External"/><Relationship Id="rId1" Type="http://schemas.openxmlformats.org/officeDocument/2006/relationships/hyperlink" Target="https://www.strokeaudit.org/results/PostAcute2021/National.aspx"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B31F4-A952-46B6-A1B7-61B239A5AD10}">
  <sheetPr>
    <tabColor theme="0" tint="-0.249977111117893"/>
  </sheetPr>
  <dimension ref="A1:A30"/>
  <sheetViews>
    <sheetView tabSelected="1" zoomScaleNormal="100" zoomScaleSheetLayoutView="90" workbookViewId="0">
      <selection activeCell="D11" sqref="D11"/>
    </sheetView>
  </sheetViews>
  <sheetFormatPr defaultColWidth="9.140625" defaultRowHeight="15" x14ac:dyDescent="0.25"/>
  <cols>
    <col min="1" max="1" width="86.42578125" style="15" customWidth="1"/>
    <col min="2" max="16384" width="9.140625" style="13"/>
  </cols>
  <sheetData>
    <row r="1" spans="1:1" ht="62.1" customHeight="1" x14ac:dyDescent="0.25"/>
    <row r="3" spans="1:1" ht="25.5" customHeight="1" x14ac:dyDescent="0.35">
      <c r="A3" s="16" t="s">
        <v>83</v>
      </c>
    </row>
    <row r="4" spans="1:1" ht="10.5" customHeight="1" x14ac:dyDescent="0.25"/>
    <row r="5" spans="1:1" ht="89.45" customHeight="1" x14ac:dyDescent="0.25">
      <c r="A5" s="17" t="s">
        <v>90</v>
      </c>
    </row>
    <row r="7" spans="1:1" ht="27.95" customHeight="1" x14ac:dyDescent="0.25">
      <c r="A7" s="18" t="s">
        <v>41</v>
      </c>
    </row>
    <row r="9" spans="1:1" ht="21.95" customHeight="1" x14ac:dyDescent="0.3">
      <c r="A9" s="19" t="s">
        <v>42</v>
      </c>
    </row>
    <row r="10" spans="1:1" s="14" customFormat="1" ht="30" x14ac:dyDescent="0.25">
      <c r="A10" s="20" t="s">
        <v>54</v>
      </c>
    </row>
    <row r="11" spans="1:1" x14ac:dyDescent="0.25">
      <c r="A11" s="21" t="s">
        <v>43</v>
      </c>
    </row>
    <row r="12" spans="1:1" x14ac:dyDescent="0.25">
      <c r="A12" s="21" t="s">
        <v>44</v>
      </c>
    </row>
    <row r="13" spans="1:1" x14ac:dyDescent="0.25">
      <c r="A13" s="21" t="s">
        <v>51</v>
      </c>
    </row>
    <row r="14" spans="1:1" ht="30" x14ac:dyDescent="0.25">
      <c r="A14" s="20" t="s">
        <v>50</v>
      </c>
    </row>
    <row r="15" spans="1:1" s="14" customFormat="1" ht="29.1" customHeight="1" x14ac:dyDescent="0.25">
      <c r="A15" s="20" t="s">
        <v>91</v>
      </c>
    </row>
    <row r="16" spans="1:1" s="14" customFormat="1" ht="66.599999999999994" customHeight="1" x14ac:dyDescent="0.25">
      <c r="A16" s="20" t="s">
        <v>82</v>
      </c>
    </row>
    <row r="18" spans="1:1" ht="20.45" customHeight="1" x14ac:dyDescent="0.25">
      <c r="A18" s="22" t="s">
        <v>55</v>
      </c>
    </row>
    <row r="19" spans="1:1" x14ac:dyDescent="0.25">
      <c r="A19" s="24" t="s">
        <v>48</v>
      </c>
    </row>
    <row r="20" spans="1:1" ht="26.45" customHeight="1" x14ac:dyDescent="0.25">
      <c r="A20" s="23" t="s">
        <v>52</v>
      </c>
    </row>
    <row r="21" spans="1:1" x14ac:dyDescent="0.25">
      <c r="A21" s="24" t="s">
        <v>47</v>
      </c>
    </row>
    <row r="23" spans="1:1" x14ac:dyDescent="0.25">
      <c r="A23" s="23" t="s">
        <v>46</v>
      </c>
    </row>
    <row r="24" spans="1:1" ht="18.600000000000001" customHeight="1" x14ac:dyDescent="0.25">
      <c r="A24" s="20" t="s">
        <v>53</v>
      </c>
    </row>
    <row r="25" spans="1:1" ht="18.600000000000001" customHeight="1" x14ac:dyDescent="0.25">
      <c r="A25" s="25" t="s">
        <v>49</v>
      </c>
    </row>
    <row r="27" spans="1:1" x14ac:dyDescent="0.25">
      <c r="A27" s="23" t="s">
        <v>45</v>
      </c>
    </row>
    <row r="29" spans="1:1" x14ac:dyDescent="0.25">
      <c r="A29" s="27" t="s">
        <v>57</v>
      </c>
    </row>
    <row r="30" spans="1:1" x14ac:dyDescent="0.25">
      <c r="A30" s="26" t="s">
        <v>56</v>
      </c>
    </row>
  </sheetData>
  <hyperlinks>
    <hyperlink ref="A19" location="'WTE 100 Patients Calculator'!A1" display="WTE100 Patients Calculator " xr:uid="{BB01C121-36BD-47D1-9B48-345FF8371A82}"/>
    <hyperlink ref="A21" location="'WTE 5 beds Calculator '!A1" display="WTE 5 beds Calculator " xr:uid="{F30A23F4-6DFB-4A14-BE7E-2E4E03024700}"/>
    <hyperlink ref="A25" r:id="rId1" xr:uid="{D9870B46-F941-43B3-896E-C71BAFFBF610}"/>
    <hyperlink ref="A30" r:id="rId2" display="https://www.rcplondon.ac.uk/guidelines-policy/stroke-guidelines" xr:uid="{F3734B77-B27D-47EB-BD15-F809C1F3BA0B}"/>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1CAD7-204B-4965-BCF4-16D11F96A962}">
  <sheetPr>
    <tabColor rgb="FF7030A0"/>
  </sheetPr>
  <dimension ref="A1:Y22"/>
  <sheetViews>
    <sheetView zoomScale="70" zoomScaleNormal="70" workbookViewId="0">
      <selection activeCell="R5" sqref="R5"/>
    </sheetView>
  </sheetViews>
  <sheetFormatPr defaultColWidth="8.85546875" defaultRowHeight="15" x14ac:dyDescent="0.25"/>
  <cols>
    <col min="1" max="1" width="28.42578125" style="7" bestFit="1" customWidth="1"/>
    <col min="2" max="2" width="28.42578125" style="1" customWidth="1"/>
    <col min="3" max="3" width="18.140625" style="1" customWidth="1"/>
    <col min="4" max="4" width="16.85546875" customWidth="1"/>
    <col min="5" max="5" width="14.42578125" style="1" customWidth="1"/>
    <col min="7" max="7" width="12.42578125" bestFit="1" customWidth="1"/>
    <col min="8" max="8" width="33.140625" style="1" bestFit="1" customWidth="1"/>
    <col min="10" max="10" width="18.85546875" bestFit="1" customWidth="1"/>
    <col min="11" max="11" width="17.85546875" customWidth="1"/>
    <col min="12" max="12" width="17.85546875" style="1" customWidth="1"/>
    <col min="13" max="13" width="13.42578125" customWidth="1"/>
    <col min="14" max="14" width="10.85546875" customWidth="1"/>
    <col min="15" max="15" width="10.42578125" customWidth="1"/>
    <col min="16" max="16" width="13.42578125" style="1" customWidth="1"/>
    <col min="17" max="17" width="14.42578125" style="1" customWidth="1"/>
    <col min="18" max="18" width="18.7109375" customWidth="1"/>
    <col min="19" max="19" width="13.42578125" style="1" customWidth="1"/>
    <col min="20" max="20" width="15.140625" customWidth="1"/>
    <col min="21" max="21" width="21.140625" customWidth="1"/>
  </cols>
  <sheetData>
    <row r="1" spans="1:25" s="6" customFormat="1" x14ac:dyDescent="0.25">
      <c r="A1" s="5" t="s">
        <v>0</v>
      </c>
      <c r="C1" s="7"/>
      <c r="E1" s="7"/>
      <c r="H1" s="7"/>
      <c r="L1" s="7"/>
      <c r="P1" s="7"/>
      <c r="Q1" s="7"/>
      <c r="S1" s="7"/>
    </row>
    <row r="2" spans="1:25" s="6" customFormat="1" x14ac:dyDescent="0.25">
      <c r="A2" s="7"/>
      <c r="B2" s="7"/>
      <c r="C2" s="7"/>
      <c r="E2" s="7"/>
      <c r="H2" s="7"/>
      <c r="L2" s="7"/>
      <c r="P2" s="7"/>
      <c r="Q2" s="7"/>
      <c r="S2" s="7"/>
    </row>
    <row r="3" spans="1:25" x14ac:dyDescent="0.25">
      <c r="A3" s="5" t="s">
        <v>1</v>
      </c>
      <c r="B3" s="12"/>
    </row>
    <row r="4" spans="1:25" ht="15.75" thickBot="1" x14ac:dyDescent="0.3"/>
    <row r="5" spans="1:25" s="78" customFormat="1" ht="90" x14ac:dyDescent="0.25">
      <c r="A5" s="76"/>
      <c r="B5" s="29"/>
      <c r="C5" s="30" t="s">
        <v>2</v>
      </c>
      <c r="D5" s="30" t="s">
        <v>3</v>
      </c>
      <c r="E5" s="30" t="s">
        <v>4</v>
      </c>
      <c r="F5" s="77" t="s">
        <v>5</v>
      </c>
      <c r="G5" s="77" t="s">
        <v>6</v>
      </c>
      <c r="H5" s="30" t="s">
        <v>93</v>
      </c>
      <c r="I5" s="77" t="s">
        <v>7</v>
      </c>
      <c r="J5" s="77" t="s">
        <v>8</v>
      </c>
      <c r="K5" s="77" t="s">
        <v>60</v>
      </c>
      <c r="L5" s="52" t="s">
        <v>81</v>
      </c>
      <c r="M5" s="30" t="s">
        <v>73</v>
      </c>
      <c r="N5" s="30" t="s">
        <v>74</v>
      </c>
      <c r="O5" s="30" t="s">
        <v>75</v>
      </c>
      <c r="P5" s="30" t="s">
        <v>76</v>
      </c>
      <c r="Q5" s="30" t="s">
        <v>85</v>
      </c>
      <c r="R5" s="30" t="s">
        <v>94</v>
      </c>
      <c r="S5" s="30" t="s">
        <v>77</v>
      </c>
      <c r="T5" s="30" t="s">
        <v>78</v>
      </c>
      <c r="U5" s="30" t="s">
        <v>65</v>
      </c>
    </row>
    <row r="6" spans="1:25" ht="30" x14ac:dyDescent="0.25">
      <c r="A6" s="60" t="s">
        <v>86</v>
      </c>
      <c r="B6" s="32"/>
      <c r="C6" s="73">
        <v>1</v>
      </c>
      <c r="D6" s="74">
        <v>1</v>
      </c>
      <c r="E6" s="73">
        <v>0.4</v>
      </c>
      <c r="F6" s="74">
        <v>0.6</v>
      </c>
      <c r="G6" s="74">
        <v>0.5</v>
      </c>
      <c r="H6" s="73">
        <v>1</v>
      </c>
      <c r="I6" s="74">
        <v>0.1</v>
      </c>
      <c r="J6" s="74">
        <v>0.2</v>
      </c>
      <c r="K6" s="33"/>
      <c r="L6" s="63"/>
      <c r="M6" s="62"/>
      <c r="N6" s="62"/>
      <c r="O6" s="62"/>
      <c r="P6" s="61"/>
      <c r="Q6" s="61"/>
      <c r="R6" s="62"/>
      <c r="S6" s="61"/>
      <c r="T6" s="62"/>
      <c r="U6" s="62"/>
      <c r="V6" s="33"/>
      <c r="W6" s="33"/>
      <c r="X6" s="33"/>
      <c r="Y6" s="33"/>
    </row>
    <row r="7" spans="1:25" x14ac:dyDescent="0.25">
      <c r="A7" s="63"/>
      <c r="B7" s="32"/>
      <c r="C7" s="32"/>
      <c r="D7" s="33"/>
      <c r="E7" s="32"/>
      <c r="F7" s="33"/>
      <c r="G7" s="33"/>
      <c r="H7" s="32"/>
      <c r="I7" s="33"/>
      <c r="J7" s="33"/>
      <c r="K7" s="33"/>
      <c r="L7" s="63"/>
      <c r="M7" s="33"/>
      <c r="N7" s="33"/>
      <c r="O7" s="33"/>
      <c r="P7" s="32"/>
      <c r="Q7" s="32"/>
      <c r="R7" s="33"/>
      <c r="S7" s="32"/>
      <c r="T7" s="33"/>
      <c r="U7" s="33"/>
      <c r="V7" s="33"/>
      <c r="W7" s="33"/>
      <c r="X7" s="33"/>
      <c r="Y7" s="33"/>
    </row>
    <row r="8" spans="1:25" x14ac:dyDescent="0.25">
      <c r="A8" s="60" t="s">
        <v>92</v>
      </c>
      <c r="B8" s="35" t="s">
        <v>9</v>
      </c>
      <c r="C8" s="8"/>
      <c r="D8" s="3"/>
      <c r="E8" s="8"/>
      <c r="F8" s="3"/>
      <c r="G8" s="3"/>
      <c r="H8" s="9"/>
      <c r="I8" s="3"/>
      <c r="J8" s="3"/>
      <c r="K8" s="36">
        <f>SUM(C8:J8)*'Calculation tab'!B10</f>
        <v>0</v>
      </c>
      <c r="L8" s="80"/>
      <c r="M8" s="3"/>
      <c r="N8" s="3"/>
      <c r="O8" s="3"/>
      <c r="P8" s="8"/>
      <c r="Q8" s="8"/>
      <c r="R8" s="2"/>
      <c r="S8" s="8"/>
      <c r="T8" s="3"/>
      <c r="U8" s="79" cm="1">
        <f t="array" ref="U8">SUM(M8:T8*'Calculation tab'!B10)</f>
        <v>0</v>
      </c>
      <c r="V8" s="33"/>
      <c r="W8" s="33"/>
      <c r="X8" s="33"/>
      <c r="Y8" s="33"/>
    </row>
    <row r="9" spans="1:25" x14ac:dyDescent="0.25">
      <c r="A9" s="60" t="s">
        <v>10</v>
      </c>
      <c r="B9" s="35" t="s">
        <v>11</v>
      </c>
      <c r="C9" s="8"/>
      <c r="D9" s="3"/>
      <c r="E9" s="8"/>
      <c r="F9" s="3"/>
      <c r="G9" s="3"/>
      <c r="H9" s="9"/>
      <c r="I9" s="3"/>
      <c r="J9" s="3"/>
      <c r="K9" s="36">
        <f>SUM(C9:J9)*'Calculation tab'!B9</f>
        <v>0</v>
      </c>
      <c r="L9" s="80"/>
      <c r="M9" s="3"/>
      <c r="N9" s="3"/>
      <c r="O9" s="3"/>
      <c r="P9" s="8"/>
      <c r="Q9" s="8"/>
      <c r="R9" s="2"/>
      <c r="S9" s="8"/>
      <c r="T9" s="3"/>
      <c r="U9" s="79" cm="1">
        <f t="array" ref="U9">SUM(M9:T9*'Calculation tab'!B9)</f>
        <v>0</v>
      </c>
      <c r="V9" s="33"/>
      <c r="W9" s="33"/>
      <c r="X9" s="33"/>
      <c r="Y9" s="33"/>
    </row>
    <row r="10" spans="1:25" x14ac:dyDescent="0.25">
      <c r="A10" s="63"/>
      <c r="B10" s="35" t="s">
        <v>12</v>
      </c>
      <c r="C10" s="8"/>
      <c r="D10" s="3"/>
      <c r="E10" s="8"/>
      <c r="F10" s="3"/>
      <c r="G10" s="3"/>
      <c r="H10" s="9"/>
      <c r="I10" s="3"/>
      <c r="J10" s="3"/>
      <c r="K10" s="36">
        <f>SUM(C10:J10)*'Calculation tab'!B8</f>
        <v>0</v>
      </c>
      <c r="L10" s="80"/>
      <c r="M10" s="3"/>
      <c r="N10" s="3"/>
      <c r="O10" s="3"/>
      <c r="P10" s="8"/>
      <c r="Q10" s="8"/>
      <c r="R10" s="2"/>
      <c r="S10" s="8"/>
      <c r="T10" s="3"/>
      <c r="U10" s="79" cm="1">
        <f t="array" ref="U10">SUM(M10:T10*'Calculation tab'!B8)</f>
        <v>0</v>
      </c>
      <c r="V10" s="33"/>
      <c r="W10" s="33"/>
      <c r="X10" s="33"/>
      <c r="Y10" s="33"/>
    </row>
    <row r="11" spans="1:25" x14ac:dyDescent="0.25">
      <c r="A11" s="63"/>
      <c r="B11" s="35" t="s">
        <v>13</v>
      </c>
      <c r="C11" s="9"/>
      <c r="D11" s="2"/>
      <c r="E11" s="9"/>
      <c r="F11" s="2"/>
      <c r="G11" s="2"/>
      <c r="H11" s="9"/>
      <c r="I11" s="2"/>
      <c r="J11" s="2"/>
      <c r="K11" s="36">
        <f>SUM(C11:J11)*'Calculation tab'!B7</f>
        <v>0</v>
      </c>
      <c r="L11" s="80"/>
      <c r="M11" s="2"/>
      <c r="N11" s="2"/>
      <c r="O11" s="2"/>
      <c r="P11" s="9"/>
      <c r="Q11" s="9"/>
      <c r="R11" s="2"/>
      <c r="S11" s="9"/>
      <c r="T11" s="2"/>
      <c r="U11" s="79" cm="1">
        <f t="array" ref="U11">SUM(M11:T11*'Calculation tab'!B7)</f>
        <v>0</v>
      </c>
      <c r="V11" s="33"/>
      <c r="W11" s="33"/>
      <c r="X11" s="33"/>
      <c r="Y11" s="33"/>
    </row>
    <row r="12" spans="1:25" x14ac:dyDescent="0.25">
      <c r="A12" s="63"/>
      <c r="B12" s="35" t="s">
        <v>14</v>
      </c>
      <c r="C12" s="9"/>
      <c r="D12" s="2"/>
      <c r="E12" s="9"/>
      <c r="F12" s="2"/>
      <c r="G12" s="2"/>
      <c r="H12" s="9"/>
      <c r="I12" s="2"/>
      <c r="J12" s="2"/>
      <c r="K12" s="36">
        <f>SUM(C12:J12)*'Calculation tab'!B6</f>
        <v>0</v>
      </c>
      <c r="L12" s="80"/>
      <c r="M12" s="2"/>
      <c r="N12" s="2"/>
      <c r="O12" s="2"/>
      <c r="P12" s="9"/>
      <c r="Q12" s="9"/>
      <c r="R12" s="2"/>
      <c r="S12" s="9"/>
      <c r="T12" s="2"/>
      <c r="U12" s="79" cm="1">
        <f t="array" ref="U12">SUM(M12:T12*'Calculation tab'!B6)</f>
        <v>0</v>
      </c>
      <c r="V12" s="33"/>
      <c r="W12" s="33"/>
      <c r="X12" s="33"/>
      <c r="Y12" s="33"/>
    </row>
    <row r="13" spans="1:25" x14ac:dyDescent="0.25">
      <c r="A13" s="63"/>
      <c r="B13" s="35" t="s">
        <v>15</v>
      </c>
      <c r="C13" s="9"/>
      <c r="D13" s="2"/>
      <c r="E13" s="9"/>
      <c r="F13" s="2"/>
      <c r="G13" s="2"/>
      <c r="H13" s="9"/>
      <c r="I13" s="2"/>
      <c r="J13" s="2"/>
      <c r="K13" s="36">
        <f>SUM(C13:J13)*'Calculation tab'!B5</f>
        <v>0</v>
      </c>
      <c r="L13" s="80"/>
      <c r="M13" s="2"/>
      <c r="N13" s="2"/>
      <c r="O13" s="2"/>
      <c r="P13" s="9"/>
      <c r="Q13" s="9"/>
      <c r="R13" s="2"/>
      <c r="S13" s="9"/>
      <c r="T13" s="2"/>
      <c r="U13" s="79" cm="1">
        <f t="array" ref="U13">SUM(M13:T13*'Calculation tab'!B5)</f>
        <v>0</v>
      </c>
      <c r="V13" s="33"/>
      <c r="W13" s="33"/>
      <c r="X13" s="33"/>
      <c r="Y13" s="33"/>
    </row>
    <row r="14" spans="1:25" x14ac:dyDescent="0.25">
      <c r="A14" s="63"/>
      <c r="B14" s="35" t="s">
        <v>16</v>
      </c>
      <c r="C14" s="9"/>
      <c r="D14" s="2"/>
      <c r="E14" s="9"/>
      <c r="F14" s="2"/>
      <c r="G14" s="2"/>
      <c r="H14" s="9"/>
      <c r="I14" s="2"/>
      <c r="J14" s="2"/>
      <c r="K14" s="36">
        <f>SUM(C14:J14)*'Calculation tab'!B4</f>
        <v>0</v>
      </c>
      <c r="L14" s="80"/>
      <c r="M14" s="2"/>
      <c r="N14" s="2"/>
      <c r="O14" s="2"/>
      <c r="P14" s="9"/>
      <c r="Q14" s="9"/>
      <c r="R14" s="2"/>
      <c r="S14" s="9"/>
      <c r="T14" s="2"/>
      <c r="U14" s="79" cm="1">
        <f t="array" ref="U14">SUM(M14:T14*'Calculation tab'!B4)</f>
        <v>0</v>
      </c>
      <c r="V14" s="33"/>
      <c r="W14" s="33"/>
      <c r="X14" s="33"/>
      <c r="Y14" s="33"/>
    </row>
    <row r="15" spans="1:25" x14ac:dyDescent="0.25">
      <c r="A15" s="63"/>
      <c r="B15" s="35" t="s">
        <v>17</v>
      </c>
      <c r="C15" s="9"/>
      <c r="D15" s="2"/>
      <c r="E15" s="9"/>
      <c r="F15" s="2"/>
      <c r="G15" s="2"/>
      <c r="H15" s="9"/>
      <c r="I15" s="2"/>
      <c r="J15" s="2"/>
      <c r="K15" s="36">
        <f>SUM(C15:J15)*'Calculation tab'!B3</f>
        <v>0</v>
      </c>
      <c r="L15" s="80"/>
      <c r="M15" s="2"/>
      <c r="N15" s="2"/>
      <c r="O15" s="2"/>
      <c r="P15" s="9"/>
      <c r="Q15" s="9"/>
      <c r="R15" s="2"/>
      <c r="S15" s="9"/>
      <c r="T15" s="2"/>
      <c r="U15" s="79" cm="1">
        <f t="array" ref="U15">SUM(M15:T15*'Calculation tab'!B3)</f>
        <v>0</v>
      </c>
      <c r="V15" s="33"/>
      <c r="W15" s="33"/>
      <c r="X15" s="33"/>
      <c r="Y15" s="33"/>
    </row>
    <row r="16" spans="1:25" ht="30" x14ac:dyDescent="0.25">
      <c r="A16" s="63"/>
      <c r="B16" s="32"/>
      <c r="C16" s="32"/>
      <c r="D16" s="33"/>
      <c r="E16" s="32"/>
      <c r="F16" s="33"/>
      <c r="G16" s="33"/>
      <c r="H16" s="32"/>
      <c r="I16" s="33"/>
      <c r="J16" s="33"/>
      <c r="K16" s="37" t="s">
        <v>18</v>
      </c>
      <c r="L16" s="60"/>
      <c r="M16" s="33"/>
      <c r="N16" s="33"/>
      <c r="O16" s="33"/>
      <c r="P16" s="32"/>
      <c r="Q16" s="32"/>
      <c r="R16" s="33"/>
      <c r="S16" s="32"/>
      <c r="T16" s="33"/>
      <c r="U16" s="35" t="s">
        <v>71</v>
      </c>
      <c r="V16" s="33"/>
      <c r="W16" s="33"/>
      <c r="X16" s="33"/>
      <c r="Y16" s="33"/>
    </row>
    <row r="17" spans="1:25" x14ac:dyDescent="0.25">
      <c r="A17" s="60" t="s">
        <v>19</v>
      </c>
      <c r="B17" s="32"/>
      <c r="C17" s="8">
        <f>SUM(C8:C15)</f>
        <v>0</v>
      </c>
      <c r="D17" s="3">
        <f t="shared" ref="D17:J17" si="0">SUM(D8:D15)</f>
        <v>0</v>
      </c>
      <c r="E17" s="8">
        <f t="shared" si="0"/>
        <v>0</v>
      </c>
      <c r="F17" s="3">
        <f t="shared" si="0"/>
        <v>0</v>
      </c>
      <c r="G17" s="3">
        <f t="shared" si="0"/>
        <v>0</v>
      </c>
      <c r="H17" s="8">
        <f t="shared" si="0"/>
        <v>0</v>
      </c>
      <c r="I17" s="3">
        <f t="shared" si="0"/>
        <v>0</v>
      </c>
      <c r="J17" s="3">
        <f t="shared" si="0"/>
        <v>0</v>
      </c>
      <c r="K17" s="38">
        <f>SUM(K8:K15)</f>
        <v>0</v>
      </c>
      <c r="L17" s="81"/>
      <c r="M17" s="3">
        <f>SUM(M8:M15)</f>
        <v>0</v>
      </c>
      <c r="N17" s="3">
        <f t="shared" ref="N17:T17" si="1">SUM(N8:N15)</f>
        <v>0</v>
      </c>
      <c r="O17" s="3">
        <f t="shared" si="1"/>
        <v>0</v>
      </c>
      <c r="P17" s="3">
        <f t="shared" si="1"/>
        <v>0</v>
      </c>
      <c r="Q17" s="3">
        <f t="shared" si="1"/>
        <v>0</v>
      </c>
      <c r="R17" s="3">
        <f t="shared" si="1"/>
        <v>0</v>
      </c>
      <c r="S17" s="3">
        <f t="shared" si="1"/>
        <v>0</v>
      </c>
      <c r="T17" s="3">
        <f t="shared" si="1"/>
        <v>0</v>
      </c>
      <c r="U17" s="82">
        <f>SUM(U8:U15)</f>
        <v>0</v>
      </c>
      <c r="V17" s="33"/>
      <c r="W17" s="33"/>
      <c r="X17" s="33"/>
      <c r="Y17" s="33"/>
    </row>
    <row r="18" spans="1:25" x14ac:dyDescent="0.25">
      <c r="A18" s="60" t="s">
        <v>20</v>
      </c>
      <c r="B18" s="32"/>
      <c r="C18" s="8" t="e">
        <f t="shared" ref="C18:J18" si="2">((C17+M17)/$B$3)*100</f>
        <v>#DIV/0!</v>
      </c>
      <c r="D18" s="3" t="e">
        <f t="shared" si="2"/>
        <v>#DIV/0!</v>
      </c>
      <c r="E18" s="8" t="e">
        <f t="shared" si="2"/>
        <v>#DIV/0!</v>
      </c>
      <c r="F18" s="3" t="e">
        <f t="shared" si="2"/>
        <v>#DIV/0!</v>
      </c>
      <c r="G18" s="3" t="e">
        <f t="shared" si="2"/>
        <v>#DIV/0!</v>
      </c>
      <c r="H18" s="8" t="e">
        <f t="shared" si="2"/>
        <v>#DIV/0!</v>
      </c>
      <c r="I18" s="3" t="e">
        <f t="shared" si="2"/>
        <v>#DIV/0!</v>
      </c>
      <c r="J18" s="3" t="e">
        <f t="shared" si="2"/>
        <v>#DIV/0!</v>
      </c>
      <c r="K18" s="33"/>
      <c r="L18" s="63"/>
      <c r="M18" s="3"/>
      <c r="N18" s="3"/>
      <c r="O18" s="3"/>
      <c r="P18" s="8"/>
      <c r="Q18" s="8"/>
      <c r="R18" s="3"/>
      <c r="S18" s="8"/>
      <c r="T18" s="3"/>
      <c r="U18" s="33"/>
      <c r="V18" s="33"/>
      <c r="W18" s="33"/>
      <c r="X18" s="33"/>
      <c r="Y18" s="33"/>
    </row>
    <row r="19" spans="1:25" x14ac:dyDescent="0.25">
      <c r="A19" s="63"/>
      <c r="B19" s="32"/>
      <c r="C19" s="32"/>
      <c r="D19" s="33"/>
      <c r="E19" s="32"/>
      <c r="F19" s="33"/>
      <c r="G19" s="33"/>
      <c r="H19" s="32"/>
      <c r="I19" s="33"/>
      <c r="J19" s="33"/>
      <c r="K19" s="33"/>
      <c r="L19" s="63"/>
      <c r="M19" s="33"/>
      <c r="N19" s="33"/>
      <c r="O19" s="33"/>
      <c r="P19" s="32"/>
      <c r="Q19" s="32"/>
      <c r="R19" s="33"/>
      <c r="S19" s="32"/>
      <c r="T19" s="33"/>
      <c r="U19" s="37" t="s">
        <v>72</v>
      </c>
      <c r="V19" s="33"/>
      <c r="W19" s="33"/>
      <c r="X19" s="33"/>
      <c r="Y19" s="33"/>
    </row>
    <row r="20" spans="1:25" ht="30.75" thickBot="1" x14ac:dyDescent="0.3">
      <c r="A20" s="75" t="s">
        <v>84</v>
      </c>
      <c r="B20" s="39"/>
      <c r="C20" s="39" t="e">
        <f>IF(OR(C18=1,C18&gt;1), "Yes", "No")</f>
        <v>#DIV/0!</v>
      </c>
      <c r="D20" s="40" t="e">
        <f>IF(OR(D18=1,D18&gt;1),"Yes","No")</f>
        <v>#DIV/0!</v>
      </c>
      <c r="E20" s="39" t="e">
        <f>IF(OR(E18=0.4,E18&gt;0.4), "Yes", "No")</f>
        <v>#DIV/0!</v>
      </c>
      <c r="F20" s="40" t="e">
        <f>IF(OR(F18=0.6,F18&gt;0.6), "Yes", "No")</f>
        <v>#DIV/0!</v>
      </c>
      <c r="G20" s="40" t="e">
        <f>IF(OR(G18=0.5,G18&gt;0.5), "Yes", "No")</f>
        <v>#DIV/0!</v>
      </c>
      <c r="H20" s="39" t="e">
        <f>IF(OR(H18=1,H18&gt;1), "Yes", "No")</f>
        <v>#DIV/0!</v>
      </c>
      <c r="I20" s="40" t="e">
        <f>IF(OR(I18=0.1,I18&gt;0.1), "Yes", "No")</f>
        <v>#DIV/0!</v>
      </c>
      <c r="J20" s="40" t="e">
        <f>IF(OR(J18=0.2,J18&gt;0.2), "Yes", "No")</f>
        <v>#DIV/0!</v>
      </c>
      <c r="K20" s="40"/>
      <c r="L20" s="68"/>
      <c r="M20" s="40"/>
      <c r="N20" s="40"/>
      <c r="O20" s="40"/>
      <c r="P20" s="39"/>
      <c r="Q20" s="39"/>
      <c r="R20" s="40"/>
      <c r="S20" s="39"/>
      <c r="T20" s="40"/>
      <c r="U20" s="83">
        <f>K17+U17</f>
        <v>0</v>
      </c>
      <c r="V20" s="40"/>
      <c r="W20" s="40"/>
      <c r="X20" s="40"/>
      <c r="Y20" s="40"/>
    </row>
    <row r="22" spans="1:25" x14ac:dyDescent="0.25">
      <c r="I22" s="4"/>
    </row>
  </sheetData>
  <conditionalFormatting sqref="C20">
    <cfRule type="containsText" dxfId="48" priority="9" operator="containsText" text="No">
      <formula>NOT(ISERROR(SEARCH("No",C20)))</formula>
    </cfRule>
  </conditionalFormatting>
  <conditionalFormatting sqref="D20">
    <cfRule type="containsText" dxfId="47" priority="8" operator="containsText" text="No">
      <formula>NOT(ISERROR(SEARCH("No",D20)))</formula>
    </cfRule>
  </conditionalFormatting>
  <conditionalFormatting sqref="E20">
    <cfRule type="containsText" dxfId="46" priority="7" operator="containsText" text="No">
      <formula>NOT(ISERROR(SEARCH("No",E20)))</formula>
    </cfRule>
  </conditionalFormatting>
  <conditionalFormatting sqref="F20">
    <cfRule type="containsText" dxfId="45" priority="6" operator="containsText" text="No">
      <formula>NOT(ISERROR(SEARCH("No",F20)))</formula>
    </cfRule>
  </conditionalFormatting>
  <conditionalFormatting sqref="G20">
    <cfRule type="containsText" dxfId="44" priority="5" operator="containsText" text="No">
      <formula>NOT(ISERROR(SEARCH("No",G20)))</formula>
    </cfRule>
  </conditionalFormatting>
  <conditionalFormatting sqref="H20">
    <cfRule type="containsText" dxfId="43" priority="4" operator="containsText" text="No">
      <formula>NOT(ISERROR(SEARCH("No",H20)))</formula>
    </cfRule>
  </conditionalFormatting>
  <conditionalFormatting sqref="I20">
    <cfRule type="containsText" dxfId="42" priority="3" operator="containsText" text="No">
      <formula>NOT(ISERROR(SEARCH("No",I20)))</formula>
    </cfRule>
  </conditionalFormatting>
  <conditionalFormatting sqref="J20">
    <cfRule type="containsText" dxfId="41" priority="2" operator="containsText" text="No">
      <formula>NOT(ISERROR(SEARCH("No",J20)))</formula>
    </cfRule>
  </conditionalFormatting>
  <conditionalFormatting sqref="C20:J20">
    <cfRule type="containsText" dxfId="40" priority="1" operator="containsText" text="Yes">
      <formula>NOT(ISERROR(SEARCH("Yes",C20)))</formula>
    </cfRule>
  </conditionalFormatting>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4D94C-4DA0-4586-80DA-7FA2A573214E}">
  <sheetPr>
    <tabColor theme="4" tint="0.39997558519241921"/>
  </sheetPr>
  <dimension ref="A1:S39"/>
  <sheetViews>
    <sheetView zoomScale="70" zoomScaleNormal="70" workbookViewId="0">
      <selection activeCell="I5" sqref="I5"/>
    </sheetView>
  </sheetViews>
  <sheetFormatPr defaultColWidth="8.85546875" defaultRowHeight="15" x14ac:dyDescent="0.25"/>
  <cols>
    <col min="1" max="1" width="28.42578125" style="7" bestFit="1" customWidth="1"/>
    <col min="2" max="2" width="28.42578125" style="1" customWidth="1"/>
    <col min="3" max="3" width="16.42578125" style="1" customWidth="1"/>
    <col min="4" max="4" width="12.42578125" style="1" customWidth="1"/>
    <col min="5" max="6" width="15.85546875" customWidth="1"/>
    <col min="7" max="7" width="17" customWidth="1"/>
    <col min="8" max="8" width="14.42578125" customWidth="1"/>
    <col min="9" max="9" width="13.140625" customWidth="1"/>
    <col min="10" max="10" width="20.85546875" customWidth="1"/>
    <col min="11" max="11" width="17.140625" customWidth="1"/>
    <col min="12" max="12" width="17.42578125" customWidth="1"/>
    <col min="13" max="13" width="17.85546875" customWidth="1"/>
    <col min="14" max="15" width="17.42578125" customWidth="1"/>
    <col min="16" max="17" width="17.85546875" customWidth="1"/>
    <col min="18" max="18" width="24.85546875" customWidth="1"/>
    <col min="19" max="19" width="21.85546875" style="1" customWidth="1"/>
  </cols>
  <sheetData>
    <row r="1" spans="1:19" s="6" customFormat="1" x14ac:dyDescent="0.25">
      <c r="A1" s="5" t="s">
        <v>21</v>
      </c>
      <c r="D1" s="7"/>
      <c r="S1" s="7"/>
    </row>
    <row r="2" spans="1:19" s="6" customFormat="1" x14ac:dyDescent="0.25">
      <c r="A2" s="7"/>
      <c r="B2" s="7"/>
      <c r="C2" s="7"/>
      <c r="D2" s="7"/>
      <c r="S2" s="7"/>
    </row>
    <row r="3" spans="1:19" ht="30" x14ac:dyDescent="0.25">
      <c r="A3" s="5" t="s">
        <v>22</v>
      </c>
      <c r="B3" s="12"/>
      <c r="C3" s="44"/>
    </row>
    <row r="4" spans="1:19" ht="15.75" thickBot="1" x14ac:dyDescent="0.3"/>
    <row r="5" spans="1:19" s="1" customFormat="1" ht="50.1" customHeight="1" x14ac:dyDescent="0.35">
      <c r="A5" s="28" t="s">
        <v>58</v>
      </c>
      <c r="B5" s="29"/>
      <c r="C5" s="30" t="s">
        <v>62</v>
      </c>
      <c r="D5" s="30" t="s">
        <v>23</v>
      </c>
      <c r="E5" s="30" t="s">
        <v>3</v>
      </c>
      <c r="F5" s="30" t="s">
        <v>4</v>
      </c>
      <c r="G5" s="30" t="s">
        <v>87</v>
      </c>
      <c r="H5" s="30" t="s">
        <v>24</v>
      </c>
      <c r="I5" s="30" t="s">
        <v>96</v>
      </c>
      <c r="J5" s="30" t="s">
        <v>60</v>
      </c>
      <c r="K5" s="52" t="s">
        <v>80</v>
      </c>
      <c r="L5" s="30" t="s">
        <v>67</v>
      </c>
      <c r="M5" s="30" t="s">
        <v>68</v>
      </c>
      <c r="N5" s="30" t="s">
        <v>88</v>
      </c>
      <c r="O5" s="30" t="s">
        <v>69</v>
      </c>
      <c r="P5" s="30" t="s">
        <v>70</v>
      </c>
      <c r="Q5" s="30" t="s">
        <v>64</v>
      </c>
      <c r="R5" s="30" t="s">
        <v>61</v>
      </c>
      <c r="S5" s="41" t="s">
        <v>79</v>
      </c>
    </row>
    <row r="6" spans="1:19" ht="30" x14ac:dyDescent="0.25">
      <c r="A6" s="31" t="s">
        <v>89</v>
      </c>
      <c r="B6" s="32"/>
      <c r="C6" s="46" t="s">
        <v>63</v>
      </c>
      <c r="D6" s="8">
        <v>0.81</v>
      </c>
      <c r="E6" s="3">
        <v>0.84</v>
      </c>
      <c r="F6" s="3">
        <v>0.4</v>
      </c>
      <c r="G6" s="3">
        <v>0.2</v>
      </c>
      <c r="H6" s="3">
        <v>0.15</v>
      </c>
      <c r="I6" s="3">
        <v>1.35</v>
      </c>
      <c r="J6" s="33"/>
      <c r="K6" s="53"/>
      <c r="L6" s="46"/>
      <c r="M6" s="8"/>
      <c r="N6" s="3"/>
      <c r="O6" s="3"/>
      <c r="P6" s="3"/>
      <c r="Q6" s="3"/>
      <c r="R6" s="3"/>
      <c r="S6" s="69"/>
    </row>
    <row r="7" spans="1:19" x14ac:dyDescent="0.25">
      <c r="A7" s="34"/>
      <c r="B7" s="32"/>
      <c r="C7" s="32"/>
      <c r="D7" s="32"/>
      <c r="E7" s="33"/>
      <c r="F7" s="33"/>
      <c r="G7" s="33"/>
      <c r="H7" s="33"/>
      <c r="I7" s="33"/>
      <c r="J7" s="33"/>
      <c r="K7" s="53"/>
      <c r="L7" s="33"/>
      <c r="M7" s="33"/>
      <c r="N7" s="33"/>
      <c r="O7" s="33"/>
      <c r="P7" s="33"/>
      <c r="Q7" s="33"/>
      <c r="S7" s="69"/>
    </row>
    <row r="8" spans="1:19" x14ac:dyDescent="0.25">
      <c r="A8" s="31" t="s">
        <v>25</v>
      </c>
      <c r="B8" s="35" t="s">
        <v>9</v>
      </c>
      <c r="C8" s="45"/>
      <c r="D8" s="48"/>
      <c r="E8" s="49"/>
      <c r="F8" s="49"/>
      <c r="G8" s="49"/>
      <c r="H8" s="49"/>
      <c r="I8" s="2"/>
      <c r="J8" s="36">
        <f>SUM(C8:I8)*'Calculation tab'!B10</f>
        <v>0</v>
      </c>
      <c r="K8" s="54"/>
      <c r="L8" s="2"/>
      <c r="M8" s="58"/>
      <c r="N8" s="58"/>
      <c r="O8" s="58"/>
      <c r="P8" s="58"/>
      <c r="Q8" s="58"/>
      <c r="R8" s="2"/>
      <c r="S8" s="70" cm="1">
        <f t="array" ref="S8">SUM(L8:R8*'Calculation tab'!B20)</f>
        <v>0</v>
      </c>
    </row>
    <row r="9" spans="1:19" x14ac:dyDescent="0.25">
      <c r="A9" s="31" t="s">
        <v>59</v>
      </c>
      <c r="B9" s="35" t="s">
        <v>11</v>
      </c>
      <c r="C9" s="47"/>
      <c r="D9" s="48"/>
      <c r="E9" s="49"/>
      <c r="F9" s="49"/>
      <c r="G9" s="49"/>
      <c r="H9" s="49"/>
      <c r="I9" s="2"/>
      <c r="J9" s="36">
        <f>SUM(C9:I9)*'Calculation tab'!B9</f>
        <v>0</v>
      </c>
      <c r="K9" s="54"/>
      <c r="L9" s="2"/>
      <c r="M9" s="58"/>
      <c r="N9" s="58"/>
      <c r="O9" s="58"/>
      <c r="P9" s="58"/>
      <c r="Q9" s="58"/>
      <c r="R9" s="2"/>
      <c r="S9" s="70">
        <f>SUM(L9:R9)*'Calculation tab'!B9</f>
        <v>0</v>
      </c>
    </row>
    <row r="10" spans="1:19" x14ac:dyDescent="0.25">
      <c r="A10" s="34"/>
      <c r="B10" s="35" t="s">
        <v>12</v>
      </c>
      <c r="C10" s="47"/>
      <c r="D10" s="48"/>
      <c r="E10" s="49"/>
      <c r="F10" s="49"/>
      <c r="G10" s="49"/>
      <c r="H10" s="49"/>
      <c r="I10" s="2"/>
      <c r="J10" s="36">
        <f>SUM(C10:I10)*'Calculation tab'!B8</f>
        <v>0</v>
      </c>
      <c r="K10" s="54"/>
      <c r="L10" s="2"/>
      <c r="M10" s="58"/>
      <c r="N10" s="58"/>
      <c r="O10" s="58"/>
      <c r="P10" s="58"/>
      <c r="Q10" s="58"/>
      <c r="R10" s="2"/>
      <c r="S10" s="70">
        <f>SUM(L10:R10)*'Calculation tab'!B8</f>
        <v>0</v>
      </c>
    </row>
    <row r="11" spans="1:19" x14ac:dyDescent="0.25">
      <c r="A11" s="34"/>
      <c r="B11" s="35" t="s">
        <v>13</v>
      </c>
      <c r="C11" s="50"/>
      <c r="D11" s="9"/>
      <c r="E11" s="2"/>
      <c r="F11" s="2"/>
      <c r="G11" s="2"/>
      <c r="H11" s="2"/>
      <c r="I11" s="2"/>
      <c r="J11" s="36">
        <f>SUM(C11:I11)*'Calculation tab'!B7</f>
        <v>0</v>
      </c>
      <c r="K11" s="54"/>
      <c r="L11" s="58"/>
      <c r="M11" s="2"/>
      <c r="N11" s="2"/>
      <c r="O11" s="2"/>
      <c r="P11" s="2"/>
      <c r="Q11" s="2"/>
      <c r="R11" s="2"/>
      <c r="S11" s="70" cm="1">
        <f t="array" ref="S11">SUM(L11:R11*'Calculation tab'!B7)</f>
        <v>0</v>
      </c>
    </row>
    <row r="12" spans="1:19" x14ac:dyDescent="0.25">
      <c r="A12" s="34"/>
      <c r="B12" s="35" t="s">
        <v>14</v>
      </c>
      <c r="C12" s="50"/>
      <c r="D12" s="9"/>
      <c r="E12" s="2"/>
      <c r="F12" s="2"/>
      <c r="G12" s="2"/>
      <c r="H12" s="2"/>
      <c r="I12" s="2"/>
      <c r="J12" s="36">
        <f>SUM(C12:I12)*'Calculation tab'!B6</f>
        <v>0</v>
      </c>
      <c r="K12" s="54"/>
      <c r="L12" s="58"/>
      <c r="M12" s="2"/>
      <c r="N12" s="2"/>
      <c r="O12" s="2"/>
      <c r="P12" s="2"/>
      <c r="Q12" s="2"/>
      <c r="R12" s="2"/>
      <c r="S12" s="70" cm="1">
        <f t="array" ref="S12">SUM(L12:R12*'Calculation tab'!B6)</f>
        <v>0</v>
      </c>
    </row>
    <row r="13" spans="1:19" x14ac:dyDescent="0.25">
      <c r="A13" s="34"/>
      <c r="B13" s="35" t="s">
        <v>15</v>
      </c>
      <c r="C13" s="50"/>
      <c r="D13" s="9"/>
      <c r="E13" s="2"/>
      <c r="F13" s="2"/>
      <c r="G13" s="2"/>
      <c r="H13" s="2"/>
      <c r="I13" s="2"/>
      <c r="J13" s="36">
        <f>SUM(C13:I13)*'Calculation tab'!B5</f>
        <v>0</v>
      </c>
      <c r="K13" s="54"/>
      <c r="L13" s="58"/>
      <c r="M13" s="2"/>
      <c r="N13" s="2"/>
      <c r="O13" s="2"/>
      <c r="P13" s="2"/>
      <c r="Q13" s="2"/>
      <c r="R13" s="2"/>
      <c r="S13" s="70" cm="1">
        <f t="array" ref="S13">SUM(L13:R13*'Calculation tab'!B5)</f>
        <v>0</v>
      </c>
    </row>
    <row r="14" spans="1:19" x14ac:dyDescent="0.25">
      <c r="A14" s="34"/>
      <c r="B14" s="35" t="s">
        <v>16</v>
      </c>
      <c r="C14" s="50"/>
      <c r="D14" s="9"/>
      <c r="E14" s="2"/>
      <c r="F14" s="2"/>
      <c r="G14" s="2"/>
      <c r="H14" s="2"/>
      <c r="I14" s="2"/>
      <c r="J14" s="36">
        <f>SUM(C14:I14)*'Calculation tab'!B4</f>
        <v>0</v>
      </c>
      <c r="K14" s="54"/>
      <c r="L14" s="58"/>
      <c r="M14" s="2"/>
      <c r="N14" s="2"/>
      <c r="O14" s="2"/>
      <c r="P14" s="2"/>
      <c r="Q14" s="2"/>
      <c r="R14" s="2"/>
      <c r="S14" s="70" cm="1">
        <f t="array" ref="S14">SUM(L14:R14*'Calculation tab'!B4)</f>
        <v>0</v>
      </c>
    </row>
    <row r="15" spans="1:19" x14ac:dyDescent="0.25">
      <c r="A15" s="34"/>
      <c r="B15" s="35" t="s">
        <v>17</v>
      </c>
      <c r="C15" s="50"/>
      <c r="D15" s="9"/>
      <c r="E15" s="2"/>
      <c r="F15" s="2"/>
      <c r="G15" s="2"/>
      <c r="H15" s="2"/>
      <c r="I15" s="2"/>
      <c r="J15" s="36">
        <f>SUM(C15:I15)*'Calculation tab'!B13</f>
        <v>0</v>
      </c>
      <c r="K15" s="54"/>
      <c r="L15" s="58"/>
      <c r="M15" s="2"/>
      <c r="N15" s="2"/>
      <c r="O15" s="2"/>
      <c r="P15" s="2"/>
      <c r="Q15" s="2"/>
      <c r="R15" s="2"/>
      <c r="S15" s="70" cm="1">
        <f t="array" ref="S15">SUM('WTE 5 beds Calculator '!L15:R15*'Calculation tab'!B3)</f>
        <v>0</v>
      </c>
    </row>
    <row r="16" spans="1:19" x14ac:dyDescent="0.25">
      <c r="A16" s="34"/>
      <c r="B16" s="32"/>
      <c r="C16" s="32"/>
      <c r="D16" s="32"/>
      <c r="E16" s="33"/>
      <c r="F16" s="33"/>
      <c r="G16" s="33"/>
      <c r="H16" s="33"/>
      <c r="I16" s="33"/>
      <c r="J16" s="37" t="s">
        <v>18</v>
      </c>
      <c r="K16" s="55"/>
      <c r="L16" s="33"/>
      <c r="M16" s="33"/>
      <c r="N16" s="33"/>
      <c r="O16" s="33"/>
      <c r="P16" s="33"/>
      <c r="Q16" s="33"/>
      <c r="S16" s="69"/>
    </row>
    <row r="17" spans="1:19" ht="30" x14ac:dyDescent="0.25">
      <c r="A17" s="31" t="s">
        <v>19</v>
      </c>
      <c r="B17" s="32"/>
      <c r="C17" s="8">
        <f>SUM(C8:C15)</f>
        <v>0</v>
      </c>
      <c r="D17" s="8">
        <f>SUM(D8:D15)</f>
        <v>0</v>
      </c>
      <c r="E17" s="3">
        <f t="shared" ref="E17:H17" si="0">SUM(E8:E15)</f>
        <v>0</v>
      </c>
      <c r="F17" s="3">
        <f t="shared" si="0"/>
        <v>0</v>
      </c>
      <c r="G17" s="3">
        <f t="shared" si="0"/>
        <v>0</v>
      </c>
      <c r="H17" s="3">
        <f t="shared" si="0"/>
        <v>0</v>
      </c>
      <c r="I17" s="3">
        <f>SUM(I8:I15)</f>
        <v>0</v>
      </c>
      <c r="J17" s="38">
        <f>SUM(J8:J15)</f>
        <v>0</v>
      </c>
      <c r="K17" s="56"/>
      <c r="L17" s="58">
        <f>SUM(L8:L15)</f>
        <v>0</v>
      </c>
      <c r="M17" s="58">
        <f t="shared" ref="M17:R17" si="1">SUM(M8:M15)</f>
        <v>0</v>
      </c>
      <c r="N17" s="58">
        <f t="shared" si="1"/>
        <v>0</v>
      </c>
      <c r="O17" s="58">
        <f t="shared" si="1"/>
        <v>0</v>
      </c>
      <c r="P17" s="58">
        <f t="shared" si="1"/>
        <v>0</v>
      </c>
      <c r="Q17" s="58">
        <f t="shared" si="1"/>
        <v>0</v>
      </c>
      <c r="R17" s="58">
        <f t="shared" si="1"/>
        <v>0</v>
      </c>
      <c r="S17" s="51" t="s">
        <v>71</v>
      </c>
    </row>
    <row r="18" spans="1:19" x14ac:dyDescent="0.25">
      <c r="A18" s="31" t="s">
        <v>95</v>
      </c>
      <c r="B18" s="32"/>
      <c r="C18" s="8" t="e">
        <f t="shared" ref="C18:H18" si="2">((C17+L17)/$B$3)*5</f>
        <v>#DIV/0!</v>
      </c>
      <c r="D18" s="8" t="e">
        <f t="shared" si="2"/>
        <v>#DIV/0!</v>
      </c>
      <c r="E18" s="3" t="e">
        <f t="shared" si="2"/>
        <v>#DIV/0!</v>
      </c>
      <c r="F18" s="3" t="e">
        <f t="shared" si="2"/>
        <v>#DIV/0!</v>
      </c>
      <c r="G18" s="3" t="e">
        <f t="shared" si="2"/>
        <v>#DIV/0!</v>
      </c>
      <c r="H18" s="3" t="e">
        <f t="shared" si="2"/>
        <v>#DIV/0!</v>
      </c>
      <c r="I18" s="3" t="e">
        <f>((I17+R17)/$B$3)*1</f>
        <v>#DIV/0!</v>
      </c>
      <c r="J18" s="33"/>
      <c r="K18" s="53"/>
      <c r="L18" s="58"/>
      <c r="M18" s="58"/>
      <c r="N18" s="58"/>
      <c r="O18" s="58"/>
      <c r="P18" s="58"/>
      <c r="Q18" s="58"/>
      <c r="R18" s="58"/>
      <c r="S18" s="72">
        <f>SUM(S8:S15)</f>
        <v>0</v>
      </c>
    </row>
    <row r="19" spans="1:19" x14ac:dyDescent="0.25">
      <c r="A19" s="34"/>
      <c r="B19" s="32"/>
      <c r="C19" s="32"/>
      <c r="D19" s="32"/>
      <c r="E19" s="33"/>
      <c r="F19" s="33"/>
      <c r="G19" s="33"/>
      <c r="H19" s="33"/>
      <c r="I19" s="33"/>
      <c r="J19" s="33"/>
      <c r="K19" s="53"/>
      <c r="L19" s="33"/>
      <c r="M19" s="33"/>
      <c r="N19" s="33"/>
      <c r="O19" s="33"/>
      <c r="P19" s="33"/>
      <c r="Q19" s="33"/>
      <c r="S19" s="51" t="s">
        <v>72</v>
      </c>
    </row>
    <row r="20" spans="1:19" ht="30" x14ac:dyDescent="0.25">
      <c r="A20" s="31" t="s">
        <v>84</v>
      </c>
      <c r="B20" s="32"/>
      <c r="C20" s="46" t="s">
        <v>63</v>
      </c>
      <c r="D20" s="32" t="e">
        <f>IF(OR(D18=0.81,D18&gt;0.81), "Yes", "No")</f>
        <v>#DIV/0!</v>
      </c>
      <c r="E20" s="33" t="e">
        <f>IF(OR(E18=0.84,E18&gt;0.84), "Yes", "No")</f>
        <v>#DIV/0!</v>
      </c>
      <c r="F20" s="33" t="e">
        <f>IF(OR(F18=0.4,F18&gt;0.4), "Yes", "No")</f>
        <v>#DIV/0!</v>
      </c>
      <c r="G20" s="33" t="e">
        <f>IF(OR(G18=0.2,G18&gt;0.2), "Yes", "No")</f>
        <v>#DIV/0!</v>
      </c>
      <c r="H20" s="33" t="e">
        <f>IF(OR(H18=0.15,H18&gt;0.15), "Yes", "No")</f>
        <v>#DIV/0!</v>
      </c>
      <c r="I20" s="33" t="e">
        <f>IF(OR(I18=1.35,I18&gt;1.35), "Yes", "No")</f>
        <v>#DIV/0!</v>
      </c>
      <c r="J20" s="33"/>
      <c r="K20" s="53"/>
      <c r="L20" s="33"/>
      <c r="M20" s="33"/>
      <c r="N20" s="33"/>
      <c r="O20" s="33"/>
      <c r="P20" s="33"/>
      <c r="Q20" s="33"/>
      <c r="S20" s="72">
        <f>J17+S18</f>
        <v>0</v>
      </c>
    </row>
    <row r="21" spans="1:19" ht="15.75" thickBot="1" x14ac:dyDescent="0.3">
      <c r="A21" s="68"/>
      <c r="B21" s="39"/>
      <c r="C21" s="39"/>
      <c r="D21" s="39"/>
      <c r="E21" s="40"/>
      <c r="F21" s="40"/>
      <c r="G21" s="40"/>
      <c r="H21" s="40"/>
      <c r="I21" s="40"/>
      <c r="J21" s="40"/>
      <c r="K21" s="57"/>
      <c r="L21" s="40"/>
      <c r="M21" s="40"/>
      <c r="N21" s="40"/>
      <c r="O21" s="40"/>
      <c r="P21" s="40"/>
      <c r="Q21" s="40"/>
      <c r="R21" s="40"/>
      <c r="S21" s="71"/>
    </row>
    <row r="22" spans="1:19" x14ac:dyDescent="0.25">
      <c r="A22" s="63"/>
      <c r="B22" s="42"/>
      <c r="C22" s="42"/>
      <c r="D22" s="42"/>
      <c r="E22" s="43"/>
      <c r="F22" s="43"/>
      <c r="G22" s="43"/>
      <c r="H22" s="43"/>
      <c r="I22" s="43"/>
      <c r="J22" s="43"/>
      <c r="K22" s="43"/>
      <c r="L22" s="43"/>
      <c r="M22" s="43"/>
      <c r="N22" s="43"/>
      <c r="O22" s="43"/>
      <c r="P22" s="43"/>
      <c r="Q22" s="43"/>
    </row>
    <row r="23" spans="1:19" ht="23.25" x14ac:dyDescent="0.35">
      <c r="A23" s="59"/>
      <c r="B23" s="42"/>
      <c r="C23" s="64"/>
      <c r="D23" s="64"/>
      <c r="E23" s="64"/>
      <c r="F23" s="64"/>
      <c r="G23" s="64"/>
      <c r="H23" s="64"/>
      <c r="I23" s="64"/>
      <c r="J23" s="64"/>
      <c r="K23" s="64"/>
      <c r="L23" s="64"/>
      <c r="M23" s="64"/>
      <c r="N23" s="64"/>
      <c r="O23" s="64"/>
      <c r="P23" s="64"/>
      <c r="Q23" s="64"/>
      <c r="R23" s="35"/>
    </row>
    <row r="24" spans="1:19" x14ac:dyDescent="0.25">
      <c r="A24" s="60"/>
      <c r="B24" s="42"/>
      <c r="C24" s="42"/>
      <c r="D24" s="42"/>
      <c r="E24" s="42"/>
      <c r="F24" s="42"/>
      <c r="G24" s="43"/>
      <c r="H24" s="43"/>
      <c r="I24" s="43"/>
      <c r="J24" s="43"/>
      <c r="K24" s="43"/>
      <c r="L24" s="43"/>
      <c r="M24" s="43"/>
      <c r="N24" s="43"/>
      <c r="O24" s="43"/>
      <c r="P24" s="43"/>
      <c r="Q24" s="43"/>
      <c r="R24" s="33"/>
    </row>
    <row r="25" spans="1:19" x14ac:dyDescent="0.25">
      <c r="A25" s="63"/>
      <c r="B25" s="42"/>
      <c r="C25" s="42"/>
      <c r="D25" s="42"/>
      <c r="E25" s="42"/>
      <c r="F25" s="42"/>
      <c r="G25" s="43"/>
      <c r="H25" s="43"/>
      <c r="I25" s="43"/>
      <c r="J25" s="43"/>
      <c r="K25" s="43"/>
      <c r="L25" s="43"/>
      <c r="M25" s="43"/>
      <c r="N25" s="43"/>
      <c r="O25" s="43"/>
      <c r="P25" s="43"/>
      <c r="Q25" s="43"/>
      <c r="R25" s="43"/>
    </row>
    <row r="26" spans="1:19" x14ac:dyDescent="0.25">
      <c r="A26" s="60"/>
      <c r="B26" s="64"/>
      <c r="C26" s="65"/>
      <c r="D26" s="66"/>
      <c r="E26" s="66"/>
      <c r="F26" s="66"/>
      <c r="G26" s="67"/>
      <c r="H26" s="67"/>
      <c r="I26" s="67"/>
      <c r="J26" s="67"/>
      <c r="K26" s="67"/>
      <c r="L26" s="67"/>
      <c r="M26" s="67"/>
      <c r="N26" s="67"/>
      <c r="O26" s="67"/>
      <c r="P26" s="67"/>
      <c r="Q26" s="67"/>
      <c r="R26" s="36"/>
    </row>
    <row r="27" spans="1:19" x14ac:dyDescent="0.25">
      <c r="A27" s="60"/>
      <c r="B27" s="64"/>
      <c r="C27" s="65"/>
      <c r="D27" s="66"/>
      <c r="E27" s="66"/>
      <c r="F27" s="66"/>
      <c r="G27" s="67"/>
      <c r="H27" s="67"/>
      <c r="I27" s="67"/>
      <c r="J27" s="67"/>
      <c r="K27" s="67"/>
      <c r="L27" s="67"/>
      <c r="M27" s="67"/>
      <c r="N27" s="67"/>
      <c r="O27" s="67"/>
      <c r="P27" s="67"/>
      <c r="Q27" s="67"/>
      <c r="R27" s="36"/>
    </row>
    <row r="28" spans="1:19" x14ac:dyDescent="0.25">
      <c r="A28" s="63"/>
      <c r="B28" s="64"/>
      <c r="C28" s="65"/>
      <c r="D28" s="66"/>
      <c r="E28" s="66"/>
      <c r="F28" s="66"/>
      <c r="G28" s="67"/>
      <c r="H28" s="67"/>
      <c r="I28" s="67"/>
      <c r="J28" s="67"/>
      <c r="K28" s="67"/>
      <c r="L28" s="67"/>
      <c r="M28" s="67"/>
      <c r="N28" s="67"/>
      <c r="O28" s="67"/>
      <c r="P28" s="67"/>
      <c r="Q28" s="67"/>
      <c r="R28" s="36"/>
    </row>
    <row r="29" spans="1:19" x14ac:dyDescent="0.25">
      <c r="A29" s="63"/>
      <c r="B29" s="64"/>
      <c r="C29" s="65"/>
      <c r="D29" s="66"/>
      <c r="E29" s="66"/>
      <c r="F29" s="66"/>
      <c r="G29" s="67"/>
      <c r="H29" s="67"/>
      <c r="I29" s="67"/>
      <c r="J29" s="67"/>
      <c r="K29" s="67"/>
      <c r="L29" s="67"/>
      <c r="M29" s="67"/>
      <c r="N29" s="67"/>
      <c r="O29" s="67"/>
      <c r="P29" s="67"/>
      <c r="Q29" s="67"/>
      <c r="R29" s="36"/>
    </row>
    <row r="30" spans="1:19" x14ac:dyDescent="0.25">
      <c r="A30" s="63"/>
      <c r="B30" s="64"/>
      <c r="C30" s="65"/>
      <c r="D30" s="66"/>
      <c r="E30" s="66"/>
      <c r="F30" s="66"/>
      <c r="G30" s="67"/>
      <c r="H30" s="67"/>
      <c r="I30" s="67"/>
      <c r="J30" s="67"/>
      <c r="K30" s="67"/>
      <c r="L30" s="67"/>
      <c r="M30" s="67"/>
      <c r="N30" s="67"/>
      <c r="O30" s="67"/>
      <c r="P30" s="67"/>
      <c r="Q30" s="67"/>
      <c r="R30" s="36"/>
    </row>
    <row r="31" spans="1:19" x14ac:dyDescent="0.25">
      <c r="A31" s="63"/>
      <c r="B31" s="64"/>
      <c r="C31" s="65"/>
      <c r="D31" s="66"/>
      <c r="E31" s="66"/>
      <c r="F31" s="66"/>
      <c r="G31" s="67"/>
      <c r="H31" s="67"/>
      <c r="I31" s="67"/>
      <c r="J31" s="67"/>
      <c r="K31" s="67"/>
      <c r="L31" s="67"/>
      <c r="M31" s="67"/>
      <c r="N31" s="67"/>
      <c r="O31" s="67"/>
      <c r="P31" s="67"/>
      <c r="Q31" s="67"/>
      <c r="R31" s="36"/>
    </row>
    <row r="32" spans="1:19" x14ac:dyDescent="0.25">
      <c r="A32" s="63"/>
      <c r="B32" s="64"/>
      <c r="C32" s="65"/>
      <c r="D32" s="66"/>
      <c r="E32" s="66"/>
      <c r="F32" s="66"/>
      <c r="G32" s="67"/>
      <c r="H32" s="67"/>
      <c r="I32" s="67"/>
      <c r="J32" s="67"/>
      <c r="K32" s="67"/>
      <c r="L32" s="67"/>
      <c r="M32" s="67"/>
      <c r="N32" s="67"/>
      <c r="O32" s="67"/>
      <c r="P32" s="67"/>
      <c r="Q32" s="67"/>
      <c r="R32" s="36"/>
    </row>
    <row r="33" spans="1:18" x14ac:dyDescent="0.25">
      <c r="A33" s="63"/>
      <c r="B33" s="64"/>
      <c r="C33" s="65"/>
      <c r="D33" s="66"/>
      <c r="E33" s="66"/>
      <c r="F33" s="66"/>
      <c r="G33" s="67"/>
      <c r="H33" s="67"/>
      <c r="I33" s="67"/>
      <c r="J33" s="67"/>
      <c r="K33" s="67"/>
      <c r="L33" s="67"/>
      <c r="M33" s="67"/>
      <c r="N33" s="67"/>
      <c r="O33" s="67"/>
      <c r="P33" s="67"/>
      <c r="Q33" s="67"/>
      <c r="R33" s="36"/>
    </row>
    <row r="34" spans="1:18" x14ac:dyDescent="0.25">
      <c r="A34" s="63"/>
      <c r="B34" s="42"/>
      <c r="C34" s="42"/>
      <c r="D34" s="42"/>
      <c r="E34" s="42"/>
      <c r="F34" s="42"/>
      <c r="G34" s="43"/>
      <c r="H34" s="43"/>
      <c r="I34" s="43"/>
      <c r="J34" s="43"/>
      <c r="K34" s="43"/>
      <c r="L34" s="43"/>
      <c r="M34" s="43"/>
      <c r="N34" s="43"/>
      <c r="O34" s="43"/>
      <c r="P34" s="43"/>
      <c r="Q34" s="43"/>
      <c r="R34" s="37"/>
    </row>
    <row r="35" spans="1:18" x14ac:dyDescent="0.25">
      <c r="A35" s="60"/>
      <c r="B35" s="42"/>
      <c r="C35" s="42"/>
      <c r="D35" s="66"/>
      <c r="E35" s="42"/>
      <c r="F35" s="66"/>
      <c r="G35" s="43"/>
      <c r="H35" s="67"/>
      <c r="I35" s="43"/>
      <c r="J35" s="67"/>
      <c r="K35" s="67"/>
      <c r="L35" s="43"/>
      <c r="M35" s="67"/>
      <c r="N35" s="43"/>
      <c r="O35" s="67"/>
      <c r="P35" s="43"/>
      <c r="Q35" s="67"/>
      <c r="R35" s="38"/>
    </row>
    <row r="36" spans="1:18" x14ac:dyDescent="0.25">
      <c r="A36" s="60"/>
      <c r="B36" s="42"/>
      <c r="C36" s="42"/>
      <c r="D36" s="42"/>
      <c r="E36" s="42"/>
      <c r="F36" s="66"/>
      <c r="G36" s="43"/>
      <c r="H36" s="43"/>
      <c r="I36" s="43"/>
      <c r="J36" s="43"/>
      <c r="K36" s="43"/>
      <c r="L36" s="43"/>
      <c r="M36" s="43"/>
      <c r="N36" s="43"/>
      <c r="O36" s="43"/>
      <c r="P36" s="43"/>
      <c r="Q36" s="43"/>
      <c r="R36" s="35"/>
    </row>
    <row r="37" spans="1:18" x14ac:dyDescent="0.25">
      <c r="A37" s="63"/>
      <c r="B37" s="42"/>
      <c r="C37" s="42"/>
      <c r="D37" s="42"/>
      <c r="E37" s="42"/>
      <c r="F37" s="42"/>
      <c r="G37" s="43"/>
      <c r="H37" s="43"/>
      <c r="I37" s="43"/>
      <c r="J37" s="43"/>
      <c r="K37" s="43"/>
      <c r="L37" s="43"/>
      <c r="M37" s="43"/>
      <c r="N37" s="43"/>
      <c r="O37" s="43"/>
      <c r="P37" s="43"/>
      <c r="Q37" s="43"/>
      <c r="R37" s="38"/>
    </row>
    <row r="38" spans="1:18" x14ac:dyDescent="0.25">
      <c r="A38" s="60"/>
      <c r="B38" s="42"/>
      <c r="C38" s="42"/>
      <c r="D38" s="42"/>
      <c r="E38" s="42"/>
      <c r="F38" s="43"/>
      <c r="G38" s="43"/>
      <c r="H38" s="43"/>
      <c r="I38" s="43"/>
      <c r="J38" s="43"/>
      <c r="K38" s="43"/>
      <c r="L38" s="43"/>
      <c r="M38" s="43"/>
      <c r="N38" s="43"/>
      <c r="O38" s="43"/>
      <c r="P38" s="43"/>
      <c r="Q38" s="43"/>
      <c r="R38" s="33"/>
    </row>
    <row r="39" spans="1:18" x14ac:dyDescent="0.25">
      <c r="A39" s="63"/>
      <c r="B39" s="42"/>
      <c r="C39" s="42"/>
      <c r="D39" s="42"/>
      <c r="E39" s="43"/>
      <c r="F39" s="43"/>
      <c r="G39" s="43"/>
      <c r="H39" s="43"/>
      <c r="I39" s="43"/>
      <c r="J39" s="43"/>
      <c r="K39" s="43"/>
      <c r="L39" s="43"/>
      <c r="M39" s="43"/>
      <c r="N39" s="43"/>
      <c r="O39" s="43"/>
      <c r="P39" s="43"/>
      <c r="Q39" s="43"/>
    </row>
  </sheetData>
  <conditionalFormatting sqref="D20:I20 P38 N38 L38 I38 E38 G38">
    <cfRule type="containsText" dxfId="39" priority="33" operator="containsText" text="Yes ">
      <formula>NOT(ISERROR(SEARCH("Yes ",D20)))</formula>
    </cfRule>
    <cfRule type="containsText" dxfId="38" priority="34" operator="containsText" text="Yes ">
      <formula>NOT(ISERROR(SEARCH("Yes ",D20)))</formula>
    </cfRule>
  </conditionalFormatting>
  <conditionalFormatting sqref="D20">
    <cfRule type="containsText" dxfId="37" priority="26" operator="containsText" text="Yes">
      <formula>NOT(ISERROR(SEARCH("Yes",D20)))</formula>
    </cfRule>
    <cfRule type="containsText" dxfId="36" priority="27" operator="containsText" text="No">
      <formula>NOT(ISERROR(SEARCH("No",D20)))</formula>
    </cfRule>
    <cfRule type="containsText" dxfId="35" priority="31" operator="containsText" text="Yes ">
      <formula>NOT(ISERROR(SEARCH("Yes ",D20)))</formula>
    </cfRule>
    <cfRule type="containsText" dxfId="34" priority="32" operator="containsText" text="No">
      <formula>NOT(ISERROR(SEARCH("No",D20)))</formula>
    </cfRule>
  </conditionalFormatting>
  <conditionalFormatting sqref="E20">
    <cfRule type="containsText" dxfId="33" priority="28" operator="containsText" text="No">
      <formula>NOT(ISERROR(SEARCH("No",E20)))</formula>
    </cfRule>
    <cfRule type="containsText" dxfId="32" priority="29" operator="containsText" text="Yes">
      <formula>NOT(ISERROR(SEARCH("Yes",E20)))</formula>
    </cfRule>
    <cfRule type="containsText" dxfId="31" priority="30" operator="containsText" text="Yes ">
      <formula>NOT(ISERROR(SEARCH("Yes ",E20)))</formula>
    </cfRule>
  </conditionalFormatting>
  <conditionalFormatting sqref="F20">
    <cfRule type="containsText" dxfId="30" priority="24" operator="containsText" text="No">
      <formula>NOT(ISERROR(SEARCH("No",F20)))</formula>
    </cfRule>
    <cfRule type="containsText" dxfId="29" priority="25" operator="containsText" text="Yes">
      <formula>NOT(ISERROR(SEARCH("Yes",F20)))</formula>
    </cfRule>
  </conditionalFormatting>
  <conditionalFormatting sqref="G20">
    <cfRule type="containsText" dxfId="28" priority="20" operator="containsText" text="Yes">
      <formula>NOT(ISERROR(SEARCH("Yes",G20)))</formula>
    </cfRule>
    <cfRule type="containsText" dxfId="27" priority="23" operator="containsText" text="No">
      <formula>NOT(ISERROR(SEARCH("No",G20)))</formula>
    </cfRule>
  </conditionalFormatting>
  <conditionalFormatting sqref="H20">
    <cfRule type="containsText" dxfId="26" priority="19" operator="containsText" text="Yes">
      <formula>NOT(ISERROR(SEARCH("Yes",H20)))</formula>
    </cfRule>
    <cfRule type="containsText" dxfId="25" priority="22" operator="containsText" text="No">
      <formula>NOT(ISERROR(SEARCH("No",H20)))</formula>
    </cfRule>
  </conditionalFormatting>
  <conditionalFormatting sqref="I20">
    <cfRule type="containsText" dxfId="24" priority="18" operator="containsText" text="yes">
      <formula>NOT(ISERROR(SEARCH("yes",I20)))</formula>
    </cfRule>
    <cfRule type="cellIs" dxfId="23" priority="21" operator="equal">
      <formula>"No"</formula>
    </cfRule>
  </conditionalFormatting>
  <conditionalFormatting sqref="E38">
    <cfRule type="containsText" dxfId="22" priority="9" operator="containsText" text="Yes">
      <formula>NOT(ISERROR(SEARCH("Yes",E38)))</formula>
    </cfRule>
    <cfRule type="containsText" dxfId="21" priority="10" operator="containsText" text="No">
      <formula>NOT(ISERROR(SEARCH("No",E38)))</formula>
    </cfRule>
    <cfRule type="containsText" dxfId="20" priority="14" operator="containsText" text="Yes ">
      <formula>NOT(ISERROR(SEARCH("Yes ",E38)))</formula>
    </cfRule>
    <cfRule type="containsText" dxfId="19" priority="15" operator="containsText" text="No">
      <formula>NOT(ISERROR(SEARCH("No",E38)))</formula>
    </cfRule>
  </conditionalFormatting>
  <conditionalFormatting sqref="G38">
    <cfRule type="containsText" dxfId="18" priority="11" operator="containsText" text="No">
      <formula>NOT(ISERROR(SEARCH("No",G38)))</formula>
    </cfRule>
    <cfRule type="containsText" dxfId="17" priority="12" operator="containsText" text="Yes">
      <formula>NOT(ISERROR(SEARCH("Yes",G38)))</formula>
    </cfRule>
    <cfRule type="containsText" dxfId="16" priority="13" operator="containsText" text="Yes ">
      <formula>NOT(ISERROR(SEARCH("Yes ",G38)))</formula>
    </cfRule>
  </conditionalFormatting>
  <conditionalFormatting sqref="I38">
    <cfRule type="containsText" dxfId="15" priority="7" operator="containsText" text="No">
      <formula>NOT(ISERROR(SEARCH("No",I38)))</formula>
    </cfRule>
    <cfRule type="containsText" dxfId="14" priority="8" operator="containsText" text="Yes">
      <formula>NOT(ISERROR(SEARCH("Yes",I38)))</formula>
    </cfRule>
  </conditionalFormatting>
  <conditionalFormatting sqref="L38">
    <cfRule type="containsText" dxfId="13" priority="3" operator="containsText" text="Yes">
      <formula>NOT(ISERROR(SEARCH("Yes",L38)))</formula>
    </cfRule>
    <cfRule type="containsText" dxfId="12" priority="6" operator="containsText" text="No">
      <formula>NOT(ISERROR(SEARCH("No",L38)))</formula>
    </cfRule>
  </conditionalFormatting>
  <conditionalFormatting sqref="N38">
    <cfRule type="containsText" dxfId="11" priority="2" operator="containsText" text="Yes">
      <formula>NOT(ISERROR(SEARCH("Yes",N38)))</formula>
    </cfRule>
    <cfRule type="containsText" dxfId="10" priority="5" operator="containsText" text="No">
      <formula>NOT(ISERROR(SEARCH("No",N38)))</formula>
    </cfRule>
  </conditionalFormatting>
  <conditionalFormatting sqref="P38">
    <cfRule type="containsText" dxfId="9" priority="1" operator="containsText" text="yes">
      <formula>NOT(ISERROR(SEARCH("yes",P38)))</formula>
    </cfRule>
    <cfRule type="cellIs" dxfId="8" priority="4" operator="equal">
      <formula>"No"</formula>
    </cfRule>
  </conditionalFormatting>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27965-C5BC-3144-BB3B-E1E7358D4273}">
  <sheetPr>
    <tabColor theme="7"/>
  </sheetPr>
  <dimension ref="A1:J21"/>
  <sheetViews>
    <sheetView workbookViewId="0">
      <selection activeCell="G26" sqref="G26"/>
    </sheetView>
  </sheetViews>
  <sheetFormatPr defaultColWidth="11.42578125" defaultRowHeight="15" x14ac:dyDescent="0.25"/>
  <cols>
    <col min="1" max="1" width="25.28515625" bestFit="1" customWidth="1"/>
    <col min="2" max="2" width="6.140625" bestFit="1" customWidth="1"/>
    <col min="6" max="6" width="24.42578125" bestFit="1" customWidth="1"/>
    <col min="7" max="7" width="9.85546875" bestFit="1" customWidth="1"/>
    <col min="9" max="9" width="9" bestFit="1" customWidth="1"/>
    <col min="10" max="10" width="29.28515625" bestFit="1" customWidth="1"/>
  </cols>
  <sheetData>
    <row r="1" spans="1:10" ht="60" x14ac:dyDescent="0.25">
      <c r="A1" s="10" t="s">
        <v>26</v>
      </c>
      <c r="B1" s="10"/>
      <c r="C1" s="10"/>
      <c r="D1" s="10"/>
      <c r="E1" s="10"/>
      <c r="F1" s="10" t="s">
        <v>27</v>
      </c>
      <c r="G1" s="5" t="s">
        <v>98</v>
      </c>
      <c r="H1" s="5" t="s">
        <v>28</v>
      </c>
      <c r="I1" s="5" t="s">
        <v>29</v>
      </c>
      <c r="J1" s="10" t="s">
        <v>97</v>
      </c>
    </row>
    <row r="2" spans="1:10" x14ac:dyDescent="0.25">
      <c r="A2" t="s">
        <v>30</v>
      </c>
      <c r="F2" t="s">
        <v>2</v>
      </c>
      <c r="G2" s="1" t="e">
        <f>'WTE 100 Patients Calculator'!C18</f>
        <v>#DIV/0!</v>
      </c>
      <c r="H2">
        <v>1</v>
      </c>
      <c r="I2">
        <v>0.79</v>
      </c>
      <c r="J2" t="e">
        <f>IF(OR('WTE 100 Patients Calculator'!C18=1, 'WTE 100 Patients Calculator'!C18&gt;1), "Yes", "No")</f>
        <v>#DIV/0!</v>
      </c>
    </row>
    <row r="3" spans="1:10" x14ac:dyDescent="0.25">
      <c r="A3" t="s">
        <v>31</v>
      </c>
      <c r="B3">
        <v>69000</v>
      </c>
      <c r="F3" t="s">
        <v>32</v>
      </c>
      <c r="G3" s="1" t="e">
        <f>'WTE 100 Patients Calculator'!D18</f>
        <v>#DIV/0!</v>
      </c>
      <c r="H3">
        <v>1</v>
      </c>
      <c r="I3">
        <v>0.89</v>
      </c>
      <c r="J3" t="e">
        <f>IF(OR('WTE 100 Patients Calculator'!D18=1, 'WTE 100 Patients Calculator'!D18&gt;1), "Yes", "No")</f>
        <v>#DIV/0!</v>
      </c>
    </row>
    <row r="4" spans="1:10" x14ac:dyDescent="0.25">
      <c r="A4" t="s">
        <v>33</v>
      </c>
      <c r="B4">
        <v>59200</v>
      </c>
      <c r="F4" t="s">
        <v>4</v>
      </c>
      <c r="G4" s="1" t="e">
        <f>'WTE 100 Patients Calculator'!E18</f>
        <v>#DIV/0!</v>
      </c>
      <c r="H4">
        <v>0.4</v>
      </c>
      <c r="I4">
        <v>0.45</v>
      </c>
      <c r="J4" t="e">
        <f>IF(OR('WTE 100 Patients Calculator'!E18=0.4, 'WTE 100 Patients Calculator'!E18&gt;0.4), "Yes", "No")</f>
        <v>#DIV/0!</v>
      </c>
    </row>
    <row r="5" spans="1:10" x14ac:dyDescent="0.25">
      <c r="A5" t="s">
        <v>34</v>
      </c>
      <c r="B5">
        <v>52800</v>
      </c>
      <c r="F5" t="s">
        <v>5</v>
      </c>
      <c r="G5" s="1" t="e">
        <f>'WTE 100 Patients Calculator'!F18</f>
        <v>#DIV/0!</v>
      </c>
      <c r="H5">
        <v>0.6</v>
      </c>
      <c r="I5">
        <v>0.3</v>
      </c>
      <c r="J5" t="e">
        <f>IF(OR('WTE 100 Patients Calculator'!F18=0.6, 'WTE 100 Patients Calculator'!F18&gt;0.6), "Yes", "No")</f>
        <v>#DIV/0!</v>
      </c>
    </row>
    <row r="6" spans="1:10" x14ac:dyDescent="0.25">
      <c r="A6" t="s">
        <v>14</v>
      </c>
      <c r="B6">
        <v>42600</v>
      </c>
      <c r="F6" t="s">
        <v>6</v>
      </c>
      <c r="G6" s="1" t="e">
        <f>'WTE 100 Patients Calculator'!G18</f>
        <v>#DIV/0!</v>
      </c>
      <c r="H6">
        <v>0.5</v>
      </c>
      <c r="I6">
        <v>0.26</v>
      </c>
      <c r="J6" t="e">
        <f>IF(OR('WTE 100 Patients Calculator'!G18=0.5,'WTE 100 Patients Calculator'!G18&gt;0.5), "Yes", "No")</f>
        <v>#DIV/0!</v>
      </c>
    </row>
    <row r="7" spans="1:10" x14ac:dyDescent="0.25">
      <c r="A7" t="s">
        <v>13</v>
      </c>
      <c r="B7">
        <v>34400</v>
      </c>
      <c r="F7" t="s">
        <v>35</v>
      </c>
      <c r="G7" s="1" t="e">
        <f>'WTE 100 Patients Calculator'!H18</f>
        <v>#DIV/0!</v>
      </c>
      <c r="H7">
        <v>1</v>
      </c>
      <c r="I7">
        <v>0.87</v>
      </c>
      <c r="J7" t="e">
        <f>IF(OR('WTE 100 Patients Calculator'!H18=1, 'WTE 100 Patients Calculator'!H18&gt;1), "Yes", "No")</f>
        <v>#DIV/0!</v>
      </c>
    </row>
    <row r="8" spans="1:10" x14ac:dyDescent="0.25">
      <c r="A8" t="s">
        <v>36</v>
      </c>
      <c r="B8">
        <v>30700</v>
      </c>
      <c r="F8" t="s">
        <v>7</v>
      </c>
      <c r="G8" s="1" t="e">
        <f>'WTE 100 Patients Calculator'!I18</f>
        <v>#DIV/0!</v>
      </c>
      <c r="H8">
        <v>0.1</v>
      </c>
      <c r="I8">
        <v>4.5999999999999999E-2</v>
      </c>
      <c r="J8" t="e">
        <f>IF(OR('WTE 100 Patients Calculator'!I18=0.1, 'WTE 100 Patients Calculator'!I18&gt;0.1), "Yes", "No")</f>
        <v>#DIV/0!</v>
      </c>
    </row>
    <row r="9" spans="1:10" x14ac:dyDescent="0.25">
      <c r="A9" t="s">
        <v>11</v>
      </c>
      <c r="B9">
        <v>26700</v>
      </c>
      <c r="F9" t="s">
        <v>8</v>
      </c>
      <c r="G9" s="1" t="e">
        <f>'WTE 100 Patients Calculator'!J18</f>
        <v>#DIV/0!</v>
      </c>
      <c r="H9">
        <v>0.2</v>
      </c>
      <c r="I9" s="11">
        <v>0.18</v>
      </c>
      <c r="J9" t="e">
        <f>IF(OR('WTE 100 Patients Calculator'!J18=0.2, 'WTE 100 Patients Calculator'!J18&gt;0.2), "Yes", "No")</f>
        <v>#DIV/0!</v>
      </c>
    </row>
    <row r="10" spans="1:10" x14ac:dyDescent="0.25">
      <c r="A10" t="s">
        <v>9</v>
      </c>
      <c r="B10">
        <v>24300</v>
      </c>
      <c r="G10" s="1"/>
    </row>
    <row r="11" spans="1:10" ht="60" x14ac:dyDescent="0.25">
      <c r="A11" s="10" t="s">
        <v>37</v>
      </c>
      <c r="B11" s="6"/>
      <c r="C11" s="6"/>
      <c r="D11" s="6"/>
      <c r="E11" s="6"/>
      <c r="F11" s="10" t="s">
        <v>27</v>
      </c>
      <c r="G11" s="5" t="s">
        <v>99</v>
      </c>
      <c r="H11" s="5" t="s">
        <v>28</v>
      </c>
      <c r="I11" s="5" t="s">
        <v>29</v>
      </c>
      <c r="J11" s="6"/>
    </row>
    <row r="12" spans="1:10" x14ac:dyDescent="0.25">
      <c r="A12" t="s">
        <v>38</v>
      </c>
      <c r="F12" t="s">
        <v>66</v>
      </c>
      <c r="G12" s="1"/>
    </row>
    <row r="13" spans="1:10" x14ac:dyDescent="0.25">
      <c r="A13" t="s">
        <v>39</v>
      </c>
      <c r="B13">
        <v>69000</v>
      </c>
      <c r="F13" t="s">
        <v>23</v>
      </c>
      <c r="G13" s="1" t="e">
        <f>'WTE 5 beds Calculator '!D18</f>
        <v>#DIV/0!</v>
      </c>
      <c r="H13">
        <v>0.81</v>
      </c>
      <c r="I13">
        <v>0.81</v>
      </c>
      <c r="J13" t="e">
        <f>IF(OR('WTE 5 beds Calculator '!D18=0.81, 'WTE 5 beds Calculator '!D18&gt;0.81), "Yes", "No" )</f>
        <v>#DIV/0!</v>
      </c>
    </row>
    <row r="14" spans="1:10" x14ac:dyDescent="0.25">
      <c r="A14" t="s">
        <v>33</v>
      </c>
      <c r="B14">
        <v>59200</v>
      </c>
      <c r="F14" t="s">
        <v>3</v>
      </c>
      <c r="G14" s="1" t="e">
        <f>'WTE 5 beds Calculator '!E18</f>
        <v>#DIV/0!</v>
      </c>
      <c r="H14">
        <v>0.84</v>
      </c>
      <c r="I14">
        <v>0.8</v>
      </c>
      <c r="J14" t="e">
        <f>IF(OR('WTE 5 beds Calculator '!E18=0.84, 'WTE 5 beds Calculator '!E18&gt;0.84), "Yes", "No" )</f>
        <v>#DIV/0!</v>
      </c>
    </row>
    <row r="15" spans="1:10" x14ac:dyDescent="0.25">
      <c r="A15" t="s">
        <v>34</v>
      </c>
      <c r="B15">
        <v>52800</v>
      </c>
      <c r="F15" t="s">
        <v>4</v>
      </c>
      <c r="G15" s="1" t="e">
        <f>'WTE 5 beds Calculator '!F18</f>
        <v>#DIV/0!</v>
      </c>
      <c r="H15">
        <v>0.4</v>
      </c>
      <c r="I15">
        <v>0.38</v>
      </c>
      <c r="J15" t="e">
        <f>IF(OR('WTE 5 beds Calculator '!F18=0.4, 'WTE 5 beds Calculator '!F18&gt;0.4), "Yes", "No" )</f>
        <v>#DIV/0!</v>
      </c>
    </row>
    <row r="16" spans="1:10" x14ac:dyDescent="0.25">
      <c r="A16" t="s">
        <v>14</v>
      </c>
      <c r="B16">
        <v>42600</v>
      </c>
      <c r="F16" t="s">
        <v>8</v>
      </c>
      <c r="G16" s="1" t="e">
        <f>'WTE 5 beds Calculator '!G18</f>
        <v>#DIV/0!</v>
      </c>
      <c r="H16">
        <v>0.2</v>
      </c>
      <c r="I16">
        <v>0.18</v>
      </c>
      <c r="J16" t="e">
        <f>IF(OR('WTE 5 beds Calculator '!G18=0.2, 'WTE 5 beds Calculator '!G18&gt;0.2), "Yes", "No" )</f>
        <v>#DIV/0!</v>
      </c>
    </row>
    <row r="17" spans="1:10" x14ac:dyDescent="0.25">
      <c r="A17" t="s">
        <v>13</v>
      </c>
      <c r="B17">
        <v>34400</v>
      </c>
      <c r="F17" t="s">
        <v>24</v>
      </c>
      <c r="G17" s="1" t="e">
        <f>'WTE 5 beds Calculator '!H18</f>
        <v>#DIV/0!</v>
      </c>
      <c r="H17">
        <v>0.15</v>
      </c>
      <c r="I17">
        <v>0.14000000000000001</v>
      </c>
      <c r="J17" t="e">
        <f>IF(OR('WTE 5 beds Calculator '!H18=0.15, 'WTE 5 beds Calculator '!H18&gt;0.15), "Yes", "No" )</f>
        <v>#DIV/0!</v>
      </c>
    </row>
    <row r="18" spans="1:10" x14ac:dyDescent="0.25">
      <c r="A18" t="s">
        <v>36</v>
      </c>
      <c r="B18">
        <v>30700</v>
      </c>
      <c r="F18" t="s">
        <v>40</v>
      </c>
      <c r="G18" s="1" t="e">
        <f>'WTE 5 beds Calculator '!I18</f>
        <v>#DIV/0!</v>
      </c>
      <c r="H18">
        <v>1.35</v>
      </c>
      <c r="I18">
        <v>1.58</v>
      </c>
      <c r="J18" t="e">
        <f>IF(OR('WTE 5 beds Calculator '!I18=1.35,'WTE 5 beds Calculator '!I18&gt;1.35 ), "Yes", "No" )</f>
        <v>#DIV/0!</v>
      </c>
    </row>
    <row r="19" spans="1:10" x14ac:dyDescent="0.25">
      <c r="A19" t="s">
        <v>11</v>
      </c>
      <c r="B19">
        <v>26700</v>
      </c>
      <c r="G19" s="1"/>
    </row>
    <row r="20" spans="1:10" x14ac:dyDescent="0.25">
      <c r="A20" t="s">
        <v>9</v>
      </c>
      <c r="B20">
        <v>24300</v>
      </c>
      <c r="G20" s="1"/>
    </row>
    <row r="21" spans="1:10" x14ac:dyDescent="0.25">
      <c r="G21" s="1"/>
    </row>
  </sheetData>
  <conditionalFormatting sqref="J2:J9">
    <cfRule type="containsText" dxfId="7" priority="3" operator="containsText" text="Yes">
      <formula>NOT(ISERROR(SEARCH("Yes",J2)))</formula>
    </cfRule>
    <cfRule type="containsText" dxfId="6" priority="4" operator="containsText" text="No">
      <formula>NOT(ISERROR(SEARCH("No",J2)))</formula>
    </cfRule>
    <cfRule type="containsText" dxfId="5" priority="7" operator="containsText" text="No">
      <formula>NOT(ISERROR(SEARCH("No",J2)))</formula>
    </cfRule>
    <cfRule type="containsText" dxfId="4" priority="8" operator="containsText" text="Yes ">
      <formula>NOT(ISERROR(SEARCH("Yes ",J2)))</formula>
    </cfRule>
  </conditionalFormatting>
  <conditionalFormatting sqref="J13:J19">
    <cfRule type="containsText" dxfId="3" priority="5" operator="containsText" text="No">
      <formula>NOT(ISERROR(SEARCH("No",J13)))</formula>
    </cfRule>
    <cfRule type="containsText" dxfId="2" priority="6" operator="containsText" text="Yes ">
      <formula>NOT(ISERROR(SEARCH("Yes ",J13)))</formula>
    </cfRule>
  </conditionalFormatting>
  <conditionalFormatting sqref="J13:J18">
    <cfRule type="containsText" dxfId="1" priority="1" operator="containsText" text="Yes">
      <formula>NOT(ISERROR(SEARCH("Yes",J13)))</formula>
    </cfRule>
    <cfRule type="containsText" dxfId="0" priority="2" operator="containsText" text="No">
      <formula>NOT(ISERROR(SEARCH("No",J13)))</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49B91EFC09194286D6EC89A89F5C13" ma:contentTypeVersion="18" ma:contentTypeDescription="Create a new document." ma:contentTypeScope="" ma:versionID="a2a21fe639b46802d7b4e6d3227e852f">
  <xsd:schema xmlns:xsd="http://www.w3.org/2001/XMLSchema" xmlns:xs="http://www.w3.org/2001/XMLSchema" xmlns:p="http://schemas.microsoft.com/office/2006/metadata/properties" xmlns:ns1="http://schemas.microsoft.com/sharepoint/v3" xmlns:ns2="0f6cbe84-0c1a-4b77-9fc1-6dc3c1c0965e" xmlns:ns3="2ef312ff-8833-4413-9d5f-b396115bef04" xmlns:ns4="4aaf35b1-80a8-48e7-9d03-c612add1997b" targetNamespace="http://schemas.microsoft.com/office/2006/metadata/properties" ma:root="true" ma:fieldsID="41636cd898bf639044d605a830f923a2" ns1:_="" ns2:_="" ns3:_="" ns4:_="">
    <xsd:import namespace="http://schemas.microsoft.com/sharepoint/v3"/>
    <xsd:import namespace="0f6cbe84-0c1a-4b77-9fc1-6dc3c1c0965e"/>
    <xsd:import namespace="2ef312ff-8833-4413-9d5f-b396115bef04"/>
    <xsd:import namespace="4aaf35b1-80a8-48e7-9d03-c612add199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2:Number" minOccurs="0"/>
                <xsd:element ref="ns2:MediaLengthInSeconds" minOccurs="0"/>
                <xsd:element ref="ns2:lcf76f155ced4ddcb4097134ff3c332f" minOccurs="0"/>
                <xsd:element ref="ns4: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cbe84-0c1a-4b77-9fc1-6dc3c1c096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Number" ma:index="20" nillable="true" ma:displayName="Number" ma:format="Dropdown" ma:internalName="Numbe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31d7151-b795-48f9-9207-6285658e27ad" ma:termSetId="09814cd3-568e-fe90-9814-8d621ff8fb84" ma:anchorId="fba54fb3-c3e1-fe81-a776-ca4b69148c4d" ma:open="true" ma:isKeyword="false">
      <xsd:complexType>
        <xsd:sequence>
          <xsd:element ref="pc:Terms" minOccurs="0" maxOccurs="1"/>
        </xsd:sequence>
      </xsd:complexType>
    </xsd:element>
    <xsd:element name="MediaServiceDateTaken" ma:index="25"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f312ff-8833-4413-9d5f-b396115bef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f35b1-80a8-48e7-9d03-c612add1997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2b4e095b-1101-4ecf-b922-07d4f903192c}" ma:internalName="TaxCatchAll" ma:showField="CatchAllData" ma:web="2ef312ff-8833-4413-9d5f-b396115bef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0f6cbe84-0c1a-4b77-9fc1-6dc3c1c0965e">
      <Terms xmlns="http://schemas.microsoft.com/office/infopath/2007/PartnerControls"/>
    </lcf76f155ced4ddcb4097134ff3c332f>
    <TaxCatchAll xmlns="4aaf35b1-80a8-48e7-9d03-c612add1997b" xsi:nil="true"/>
    <_ip_UnifiedCompliancePolicyProperties xmlns="http://schemas.microsoft.com/sharepoint/v3" xsi:nil="true"/>
    <Number xmlns="0f6cbe84-0c1a-4b77-9fc1-6dc3c1c0965e" xsi:nil="true"/>
  </documentManagement>
</p:properties>
</file>

<file path=customXml/itemProps1.xml><?xml version="1.0" encoding="utf-8"?>
<ds:datastoreItem xmlns:ds="http://schemas.openxmlformats.org/officeDocument/2006/customXml" ds:itemID="{C7B565FA-27CB-4BCC-88CA-A6417AF211DE}">
  <ds:schemaRefs>
    <ds:schemaRef ds:uri="http://schemas.microsoft.com/sharepoint/v3/contenttype/forms"/>
  </ds:schemaRefs>
</ds:datastoreItem>
</file>

<file path=customXml/itemProps2.xml><?xml version="1.0" encoding="utf-8"?>
<ds:datastoreItem xmlns:ds="http://schemas.openxmlformats.org/officeDocument/2006/customXml" ds:itemID="{05F24595-3E78-479C-8FE9-8320A76D93EC}"/>
</file>

<file path=customXml/itemProps3.xml><?xml version="1.0" encoding="utf-8"?>
<ds:datastoreItem xmlns:ds="http://schemas.openxmlformats.org/officeDocument/2006/customXml" ds:itemID="{506595A3-FE6C-4545-9CF2-109CDA017E42}">
  <ds:schemaRefs>
    <ds:schemaRef ds:uri="http://schemas.microsoft.com/sharepoint/v3"/>
    <ds:schemaRef ds:uri="4aaf35b1-80a8-48e7-9d03-c612add1997b"/>
    <ds:schemaRef ds:uri="http://schemas.microsoft.com/office/2006/documentManagement/types"/>
    <ds:schemaRef ds:uri="2ef312ff-8833-4413-9d5f-b396115bef04"/>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0f6cbe84-0c1a-4b77-9fc1-6dc3c1c0965e"/>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Introduction</vt:lpstr>
      <vt:lpstr>WTE 100 Patients Calculator</vt:lpstr>
      <vt:lpstr>WTE 5 beds Calculator </vt:lpstr>
      <vt:lpstr>Calculation tab</vt:lpstr>
      <vt:lpstr>Introduction!Print_Area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Rebecca Fisher</dc:creator>
  <cp:keywords/>
  <dc:description/>
  <cp:lastModifiedBy>McMullen, Ellie</cp:lastModifiedBy>
  <cp:revision/>
  <dcterms:created xsi:type="dcterms:W3CDTF">2021-12-10T13:26:49Z</dcterms:created>
  <dcterms:modified xsi:type="dcterms:W3CDTF">2022-06-22T13:39:27Z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0x0101004749B91EFC09194286D6EC89A89F5C13</vt:lpwstr>
  </property>
  <property fmtid="{D5CDD505-2E9C-101B-9397-08002B2CF9AE}" pid="3" name="MediaServiceImageTags">
    <vt:lpwstr/>
  </property>
</Properties>
</file>